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macrosheets/sheet1.xml" ContentType="application/vnd.ms-excel.macro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C1.INTRA\CERP$\Profils\R08C321A\_RD\audma18\Desktop\"/>
    </mc:Choice>
  </mc:AlternateContent>
  <workbookProtection workbookAlgorithmName="SHA-512" workbookHashValue="XpgmMRaflGe1Fu3ikaC0iRgFYwtFYp0vMxKwpl18UINnqTOQGIWg49g+ANLy4bk2+SBIh71cxN7u4gehEraC7g==" workbookSaltValue="++yvPgF5Wk1Ha1G8hpLjkg==" workbookSpinCount="100000" lockStructure="1"/>
  <bookViews>
    <workbookView xWindow="0" yWindow="90" windowWidth="12195" windowHeight="6630" tabRatio="963" activeTab="3"/>
  </bookViews>
  <sheets>
    <sheet name="2011 | Autochtone - Tx" sheetId="3" r:id="rId1"/>
    <sheet name="2011 |TxEmplois" sheetId="16" r:id="rId2"/>
    <sheet name="2012 | Autochtone - Tx" sheetId="4" r:id="rId3"/>
    <sheet name="2012 |TxEmplois" sheetId="15" r:id="rId4"/>
    <sheet name="2013 | Autochtone - Tx" sheetId="5" r:id="rId5"/>
    <sheet name="2013 |TxEmplois" sheetId="14" r:id="rId6"/>
    <sheet name="2014 | Autochtone - Tx" sheetId="6" r:id="rId7"/>
    <sheet name="2014 |TxEmplois" sheetId="13" r:id="rId8"/>
    <sheet name="2015 | Autochtone - Tx" sheetId="7" r:id="rId9"/>
    <sheet name="2015 |TxEmplois" sheetId="12" r:id="rId10"/>
    <sheet name="2016 | Autochtone - Tx" sheetId="8" r:id="rId11"/>
    <sheet name="2016 |TxEmplois" sheetId="11" r:id="rId12"/>
    <sheet name="2017 | Autochtone - Tx" sheetId="9" r:id="rId13"/>
    <sheet name="2017 |TxEmplois" sheetId="10" r:id="rId14"/>
    <sheet name="Macro1" sheetId="2" state="veryHidden" r:id="rId15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Macro1!$A$67</definedName>
    <definedName name="Macro3">Macro1!$A$74</definedName>
    <definedName name="Macro4">Macro1!$A$81</definedName>
    <definedName name="Macro5">Macro1!$A$88</definedName>
    <definedName name="Macro6">Macro1!$A$95</definedName>
    <definedName name="Macro7">Macro1!$A$102</definedName>
    <definedName name="Macro8">Macro1!$A$109</definedName>
    <definedName name="Macro9">Macro1!$A$116</definedName>
    <definedName name="Recover">Macro1!$A$123</definedName>
    <definedName name="TableName">"Dummy"</definedName>
  </definedNames>
  <calcPr calcId="152511"/>
</workbook>
</file>

<file path=xl/sharedStrings.xml><?xml version="1.0" encoding="utf-8"?>
<sst xmlns="http://schemas.openxmlformats.org/spreadsheetml/2006/main" count="679" uniqueCount="49">
  <si>
    <t>Type effectif</t>
  </si>
  <si>
    <t>Civils</t>
  </si>
  <si>
    <t>NOMBRE D’EMPLOYÉS RÉGULIERS</t>
  </si>
  <si>
    <t>TAUX PAR RAPPORT À L’EFFECTIF RÉGULIER TOTAL (%)</t>
  </si>
  <si>
    <t>Sexe</t>
  </si>
  <si>
    <t>Femme</t>
  </si>
  <si>
    <t>Autochtone</t>
  </si>
  <si>
    <t>Non</t>
  </si>
  <si>
    <t>Total Sûreté</t>
  </si>
  <si>
    <t>Note 1: L’effectif en place considère tout employé ayant un lien d’emploi et dont le statut d’affectation peut être l’un des suivants : actif, préretraite, congé de maternité, congé sans salaire, congé avec salaire, assurance-salaire, accident de travail ou retrait préventif.  Note 2: La catégorie d’emploi est celle reliée au poste occupé par l’employé. Les prêts ne sont pas considérés.  Note 3: Le corps d'emploi supérieur 825, soit le grade de Directeur général est considéré dans la catégorie "Policiers".   N.B. Les informations relevant du PAÉE sont demandées aux employés sur une base volontaire.   ***L’intégrité des données est tributaire des informations qui sont alimentées dans nos systèmes RH.***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</si>
  <si>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</si>
  <si>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</si>
  <si>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</si>
  <si>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</si>
  <si>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</si>
  <si>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</si>
  <si>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</si>
  <si>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</si>
  <si>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</si>
  <si>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</si>
  <si>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</si>
  <si>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</si>
  <si>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</si>
  <si>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</si>
  <si>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Auto_ouvrir</t>
  </si>
  <si>
    <t>Policiers</t>
  </si>
  <si>
    <t>Homme</t>
  </si>
  <si>
    <t>Oui</t>
  </si>
  <si>
    <t>N.A.</t>
  </si>
  <si>
    <t>Catégorie d'emplois</t>
  </si>
  <si>
    <t>1. PERSONNEL D'ENCADREMENT</t>
  </si>
  <si>
    <t>2. PERSONNEL PROFESSIONNEL</t>
  </si>
  <si>
    <t>3. PERSONNEL TECHNIQUE ET DE BUREAU</t>
  </si>
  <si>
    <t>4. PERSONNEL OUVRIER</t>
  </si>
  <si>
    <t>1. OFFICIER</t>
  </si>
  <si>
    <t>2. SOUS-OFFICIER</t>
  </si>
  <si>
    <t>3. AGENT</t>
  </si>
  <si>
    <t xml:space="preserve"> (%)*</t>
  </si>
  <si>
    <t xml:space="preserve">* TAUX PAR RAPPORT À L’EFFECTIF RÉGULIER TOTAL DANS LA CATÉGORIE D'EMPLOI.  
Note 1: L’effectif en place considère tout employé ayant un lien d’emploi et dont le statut d’affectation peut être l’un des suivants : actif, préretraite, congé de maternité, congé sans salaire, congé avec salaire, assurance-salaire, accident de travail ou retrait préventif.  Note 2: La catégorie d’emploi est celle reliée au poste occupé par l’employé. Les prêts ne sont pas considérés.  Note 3: La catégorie d’emploi « Officier » comprend les catégories d’emploi suivantes : directeur général, directeur général adjoint, inspecteur-chef, inspecteur, capitaine et lieutenant.  N.B. Les informations relevant du PAÉE sont demandées aux employés sur une base volontaire.   ***L’intégrité des données est tributaire des informations qui sont alimentées dans nos systèmes RH.*** </t>
  </si>
  <si>
    <t>Note 1: L’effectif en place considère tout employé ayant un lien d’emploi et dont le statut d’affectation peut être l’un des suivants : actif, préretraite, congé de maternité, congé sans salaire, congé avec salaire, assurance-salaire, accident de travail ou retrait préventif. 
Note 2: La catégorie d’emploi est celle reliée au poste occupé par l’employé. Les prêts ne sont pas considérés.  Note 3: Le corps d'emploi supérieur 825, soit le grade de Directeur général est considéré dans la catégorie "Policiers".   N.B. Les informations relevant du PAÉE sont demandées aux employés sur une base volontaire.   ***L’intégrité des données est tributaire des informations qui sont alimentées dans nos systèmes RH.***</t>
  </si>
  <si>
    <t>TAUX DE REPRÉSENTATIVITÉ DES MEMBRES DES GROUPES CIBLES AU SEIN DE L'EFFECTIF RÉGULIER 
Groupe cible: AUTOCHTONE 
En date du : '2011-04-01' 
Date d'exécution du rapport: 2018-06-18 09:16:44</t>
  </si>
  <si>
    <t>TAUX DE REPRÉSENTATIVITÉ DES MEMBRES DES GROUPES CIBLES AU SEIN DE L'EFFECTIF RÉGULIER 
Groupe cible: AUTOCHTONE 
En date du : '2012-04-01' 
Date d'exécution du rapport: 2018-06-18 09:15:29</t>
  </si>
  <si>
    <t>Note 1: L’effectif en place considère tout employé ayant un lien d’emploi et dont le statut d’affectation peut être l’un des suivants : actif, préretraite, congé de maternité, congé sans salaire, congé avec salaire, assurance-salaire, accident de travail ou retrait préventif.  
Note 2: La catégorie d’emploi est celle reliée au poste occupé par l’employé. Les prêts ne sont pas considérés.  Note 3: Le corps d'emploi supérieur 825, soit le grade de Directeur général est considéré dans la catégorie "Policiers".   N.B. Les informations relevant du PAÉE sont demandées aux employés sur une base volontaire.   ***L’intégrité des données est tributaire des informations qui sont alimentées dans nos systèmes RH.***</t>
  </si>
  <si>
    <t>TAUX DE REPRÉSENTATIVITÉ DES MEMBRES DES GROUPES CIBLES AU SEIN DE L'EFFECTIF RÉGULIER ccccc
Groupe cible: AUTOCHTONE
En date du : '2014-04-01' 
Date d'exécution du rapport: 2018-06-18 09:20:47</t>
  </si>
  <si>
    <t>TAUX DE REPRÉSENTATIVITÉ DES MEMBRES DES GROUPES CIBLES AU SEIN DE L'EFFECTIF RÉGULIER 
Groupe cible: AUTOCHTONE 
En date du : '2013-04-01' 
Date d'exécution du rapport: 2018-06-18 09:18:17</t>
  </si>
  <si>
    <t>TAUX DE REPRÉSENTATIVITÉ DES MEMBRES DES GROUPES CIBLES AU SEIN DE L'EFFECTIF RÉGULIER 
Groupe cible: AUTOCHTONE 
En date du : '2016-04-01' 
Date d'exécution du rapport: 2018-06-18 09:23:21</t>
  </si>
  <si>
    <t>TAUX DE REPRÉSENTATIVITÉ DES MEMBRES DES GROUPES CIBLES AU SEIN DE L'EFFECTIF RÉGULIER PAR CATÉGORIE D'EMPLOIS 
Groupe cible: AUTOCHTONE 
En date du : '2011-04-01' 
Date d'exécution du rapport: 2018-06-18 09:40:28</t>
  </si>
  <si>
    <t>TAUX DE REPRÉSENTATIVITÉ DES MEMBRES DES GROUPES CIBLES AU SEIN DE L'EFFECTIF RÉGULIER PAR CATÉGORIE D'EMPLOIS 
Groupe cible: AUTOCHTONE 
En date du : '2012-04-01' 
Date d'exécution du rapport: 2018-06-18 09:38:42</t>
  </si>
  <si>
    <t>TAUX DE REPRÉSENTATIVITÉ DES MEMBRES DES GROUPES CIBLES AU SEIN DE L'EFFECTIF RÉGULIER PAR CATÉGORIE D'EMPLOIS 
Groupe cible: AUTOCHTONE 
En date du : '2017-04-01' 
Date d'exécution du rapport: 2018-06-18 09:25:36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</si>
</sst>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###############0"/>
    <numFmt numFmtId="165" formatCode="#####################################0.0%"/>
  </numFmts>
  <fonts count="16" x14ac:knownFonts="1">
    <font>
      <sz val="10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4"/>
      <name val="Arial"/>
      <family val="2"/>
    </font>
    <font>
      <b/>
      <sz val="10"/>
      <color indexed="8"/>
      <name val="Arial"/>
      <family val="2"/>
    </font>
    <font>
      <b/>
      <sz val="11"/>
      <color indexed="15"/>
      <name val="Arial"/>
      <family val="2"/>
    </font>
    <font>
      <sz val="11"/>
      <color indexed="15"/>
      <name val="Arial"/>
      <family val="2"/>
    </font>
    <font>
      <b/>
      <sz val="8"/>
      <color indexed="14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0" fontId="6" fillId="5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0" fillId="0" borderId="0" xfId="0" applyFont="1"/>
    <xf numFmtId="0" fontId="11" fillId="2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horizontal="right" vertical="top"/>
    </xf>
    <xf numFmtId="165" fontId="12" fillId="3" borderId="1" xfId="0" applyNumberFormat="1" applyFont="1" applyFill="1" applyBorder="1" applyAlignment="1">
      <alignment horizontal="right" vertical="top"/>
    </xf>
    <xf numFmtId="164" fontId="11" fillId="4" borderId="1" xfId="0" applyNumberFormat="1" applyFont="1" applyFill="1" applyBorder="1" applyAlignment="1">
      <alignment horizontal="right" vertical="top"/>
    </xf>
    <xf numFmtId="165" fontId="11" fillId="4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737300"/>
      <rgbColor rgb="005252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6/relationships/xlMacrosheet" Target="macrosheets/sheet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showFormulas="1" workbookViewId="0"/>
  </sheetViews>
  <sheetFormatPr baseColWidth="10" defaultRowHeight="12.75" x14ac:dyDescent="0.2"/>
  <sheetData>
    <row r="1" spans="1:2" x14ac:dyDescent="0.2">
      <c r="A1" t="s">
        <v>10</v>
      </c>
      <c r="B1" t="s">
        <v>24</v>
      </c>
    </row>
    <row r="2" spans="1:2" x14ac:dyDescent="0.2">
      <c r="A2" t="b">
        <f>ALIGNMENT(4,FALSE,1,0,FALSE)</f>
        <v>1</v>
      </c>
      <c r="B2" t="b">
        <f>ERROR(2,Recover)</f>
        <v>1</v>
      </c>
    </row>
    <row r="3" spans="1:2" x14ac:dyDescent="0.2">
      <c r="A3" t="b">
        <f>BORDER(0,1,1,1,1,0,0,1,1,1,1)</f>
        <v>1</v>
      </c>
      <c r="B3" t="b">
        <f>WORKBOOK.SELECT("TBL | Autochtone - Tx représent")</f>
        <v>1</v>
      </c>
    </row>
    <row r="4" spans="1:2" x14ac:dyDescent="0.2">
      <c r="A4" t="b">
        <f>PATTERNS(1,0,2,TRUE)</f>
        <v>1</v>
      </c>
      <c r="B4" t="b">
        <f>WINDOW.RESTORE()</f>
        <v>1</v>
      </c>
    </row>
    <row r="5" spans="1:2" x14ac:dyDescent="0.2">
      <c r="A5" t="b">
        <f>FORMAT.FONT("Arial",11,FALSE,FALSE,FALSE,FALSE,1,FALSE,FALSE)</f>
        <v>1</v>
      </c>
      <c r="B5" t="b">
        <f>WINDOW.SIZE(82.5,42.75)</f>
        <v>1</v>
      </c>
    </row>
    <row r="6" spans="1:2" x14ac:dyDescent="0.2">
      <c r="A6" t="b">
        <f>RETURN()</f>
        <v>1</v>
      </c>
      <c r="B6" t="b">
        <f>WORKBOOK.HIDE("Macro1",TRUE)</f>
        <v>1</v>
      </c>
    </row>
    <row r="7" spans="1:2" x14ac:dyDescent="0.2">
      <c r="B7" t="b">
        <f>EDIT.COLOR(1,0,0,0)</f>
        <v>1</v>
      </c>
    </row>
    <row r="8" spans="1:2" x14ac:dyDescent="0.2">
      <c r="A8" t="s">
        <v>11</v>
      </c>
      <c r="B8" t="b">
        <f>EDIT.COLOR(3,255,0,0)</f>
        <v>1</v>
      </c>
    </row>
    <row r="9" spans="1:2" x14ac:dyDescent="0.2">
      <c r="A9" t="b">
        <f>ALIGNMENT(2,FALSE,1,0,FALSE)</f>
        <v>1</v>
      </c>
      <c r="B9" t="b">
        <f>EDIT.COLOR(7,82,82,0)</f>
        <v>1</v>
      </c>
    </row>
    <row r="10" spans="1:2" x14ac:dyDescent="0.2">
      <c r="A10" t="b">
        <f>BORDER(1,1,1,0,0,0,1,1,1,0,0)</f>
        <v>1</v>
      </c>
      <c r="B10" t="b">
        <f>EDIT.COLOR(6,115,115,0)</f>
        <v>1</v>
      </c>
    </row>
    <row r="11" spans="1:2" x14ac:dyDescent="0.2">
      <c r="A11" t="b">
        <f>PATTERNS(1,0,6,TRUE)</f>
        <v>1</v>
      </c>
      <c r="B11" t="b">
        <f>EDIT.COLOR(4,212,212,212)</f>
        <v>1</v>
      </c>
    </row>
    <row r="12" spans="1:2" x14ac:dyDescent="0.2">
      <c r="A12" t="b">
        <f>FORMAT.FONT("Arial",11,TRUE,FALSE,FALSE,FALSE,2,FALSE,FALSE)</f>
        <v>1</v>
      </c>
      <c r="B12" t="b">
        <f>EDIT.COLOR(5,247,247,231)</f>
        <v>1</v>
      </c>
    </row>
    <row r="13" spans="1:2" x14ac:dyDescent="0.2">
      <c r="A13" t="b">
        <f>RETURN()</f>
        <v>1</v>
      </c>
      <c r="B13" t="b">
        <f>EDIT.COLOR(2,255,255,255)</f>
        <v>1</v>
      </c>
    </row>
    <row r="14" spans="1:2" x14ac:dyDescent="0.2">
      <c r="B14" t="e">
        <f>RUN("Macro13")</f>
        <v>#N/A</v>
      </c>
    </row>
    <row r="15" spans="1:2" x14ac:dyDescent="0.2">
      <c r="A15" t="s">
        <v>12</v>
      </c>
      <c r="B15" t="b">
        <f>DELETE.NAME("Auto_ouvrir")</f>
        <v>1</v>
      </c>
    </row>
    <row r="16" spans="1:2" x14ac:dyDescent="0.2">
      <c r="A16" t="b">
        <f>ALIGNMENT(2,FALSE,1,0,FALSE)</f>
        <v>1</v>
      </c>
      <c r="B16" t="b">
        <f>WORKBOOK.SELECT("TBL | Autochtone - Tx représent")</f>
        <v>1</v>
      </c>
    </row>
    <row r="17" spans="1:2" x14ac:dyDescent="0.2">
      <c r="A17" t="b">
        <f>BORDER(1,1,1,0,0,0,1,1,1,0,0)</f>
        <v>1</v>
      </c>
      <c r="B17" t="b">
        <f>SELECT("L3:L65536")</f>
        <v>1</v>
      </c>
    </row>
    <row r="18" spans="1:2" x14ac:dyDescent="0.2">
      <c r="A18" t="b">
        <f>PATTERNS(1,0,2,TRUE)</f>
        <v>1</v>
      </c>
      <c r="B18" t="b">
        <f>COLUMN.WIDTH(,,,3)</f>
        <v>1</v>
      </c>
    </row>
    <row r="19" spans="1:2" x14ac:dyDescent="0.2">
      <c r="A19" t="b">
        <f>FORMAT.FONT("Arial",11,TRUE,FALSE,FALSE,FALSE,2,FALSE,FALSE)</f>
        <v>1</v>
      </c>
      <c r="B19" t="b">
        <f>ROW.HEIGHT(,,,3)</f>
        <v>1</v>
      </c>
    </row>
    <row r="20" spans="1:2" x14ac:dyDescent="0.2">
      <c r="A20" t="b">
        <f>RETURN()</f>
        <v>1</v>
      </c>
      <c r="B20" t="b">
        <f>SELECT("L1C1")</f>
        <v>1</v>
      </c>
    </row>
    <row r="21" spans="1:2" x14ac:dyDescent="0.2">
      <c r="B21" t="b">
        <f>WINDOW.MAXIMIZE()</f>
        <v>1</v>
      </c>
    </row>
    <row r="22" spans="1:2" x14ac:dyDescent="0.2">
      <c r="A22" t="s">
        <v>13</v>
      </c>
      <c r="B22" t="b">
        <f>RETURN()</f>
        <v>1</v>
      </c>
    </row>
    <row r="23" spans="1:2" x14ac:dyDescent="0.2">
      <c r="A23" t="b">
        <f>ALIGNMENT(4,FALSE,1,0,FALSE)</f>
        <v>1</v>
      </c>
    </row>
    <row r="24" spans="1:2" x14ac:dyDescent="0.2">
      <c r="A24" t="b">
        <f>BORDER(0,1,1,1,1,0,0,1,1,1,1)</f>
        <v>1</v>
      </c>
    </row>
    <row r="25" spans="1:2" x14ac:dyDescent="0.2">
      <c r="A25" t="b">
        <f>PATTERNS(1,0,6,TRUE)</f>
        <v>1</v>
      </c>
    </row>
    <row r="26" spans="1:2" x14ac:dyDescent="0.2">
      <c r="A26" t="b">
        <f>FORMAT.FONT("Arial",11,TRUE,FALSE,FALSE,FALSE,2,FALSE,FALSE)</f>
        <v>1</v>
      </c>
    </row>
    <row r="27" spans="1:2" x14ac:dyDescent="0.2">
      <c r="A27" t="b">
        <f>RETURN()</f>
        <v>1</v>
      </c>
    </row>
    <row r="29" spans="1:2" x14ac:dyDescent="0.2">
      <c r="A29" t="s">
        <v>14</v>
      </c>
    </row>
    <row r="30" spans="1:2" x14ac:dyDescent="0.2">
      <c r="A30" t="b">
        <f>WORKBOOK.SELECT("TBL | Autochtone - Tx représent")</f>
        <v>1</v>
      </c>
    </row>
    <row r="31" spans="1:2" x14ac:dyDescent="0.2">
      <c r="A31" t="b">
        <f>SELECT("L9C3:L10C3")</f>
        <v>1</v>
      </c>
    </row>
    <row r="32" spans="1:2" x14ac:dyDescent="0.2">
      <c r="A32" t="e">
        <f>RUN("Macro1")</f>
        <v>#N/A</v>
      </c>
    </row>
    <row r="33" spans="1:1" x14ac:dyDescent="0.2">
      <c r="A33" t="b">
        <f>SELECT("L9C4:L10C4")</f>
        <v>1</v>
      </c>
    </row>
    <row r="34" spans="1:1" x14ac:dyDescent="0.2">
      <c r="A34" t="e">
        <f>RUN("Macro2")</f>
        <v>#N/A</v>
      </c>
    </row>
    <row r="35" spans="1:1" x14ac:dyDescent="0.2">
      <c r="A35" t="b">
        <f>SELECT("L10C3")</f>
        <v>1</v>
      </c>
    </row>
    <row r="36" spans="1:1" x14ac:dyDescent="0.2">
      <c r="A36" t="b">
        <f>FORMAT.NUMBER("#####################################0")</f>
        <v>1</v>
      </c>
    </row>
    <row r="37" spans="1:1" x14ac:dyDescent="0.2">
      <c r="A37" t="b">
        <f>SELECT("L10C4")</f>
        <v>1</v>
      </c>
    </row>
    <row r="38" spans="1:1" x14ac:dyDescent="0.2">
      <c r="A38" t="b">
        <f>FORMAT.NUMBER("#####################################0,0%")</f>
        <v>1</v>
      </c>
    </row>
    <row r="39" spans="1:1" x14ac:dyDescent="0.2">
      <c r="A39" t="b">
        <f>SELECT("L9C3:L10C3")</f>
        <v>1</v>
      </c>
    </row>
    <row r="40" spans="1:1" x14ac:dyDescent="0.2">
      <c r="A40" t="b">
        <f>FORMAT.NUMBER("#####################################0")</f>
        <v>1</v>
      </c>
    </row>
    <row r="41" spans="1:1" x14ac:dyDescent="0.2">
      <c r="A41" t="b">
        <f>SELECT("L9C4:L10C4")</f>
        <v>1</v>
      </c>
    </row>
    <row r="42" spans="1:1" x14ac:dyDescent="0.2">
      <c r="A42" t="b">
        <f>FORMAT.NUMBER("#####################################0,0%")</f>
        <v>1</v>
      </c>
    </row>
    <row r="43" spans="1:1" x14ac:dyDescent="0.2">
      <c r="A43" t="b">
        <f>SELECT("L5C1:L7C1")</f>
        <v>1</v>
      </c>
    </row>
    <row r="44" spans="1:1" x14ac:dyDescent="0.2">
      <c r="A44" t="e">
        <f>RUN("Macro3")</f>
        <v>#N/A</v>
      </c>
    </row>
    <row r="45" spans="1:1" x14ac:dyDescent="0.2">
      <c r="A45" t="b">
        <f>SELECT("L8C2:L8C4;L8C2:L10C2")</f>
        <v>1</v>
      </c>
    </row>
    <row r="46" spans="1:1" x14ac:dyDescent="0.2">
      <c r="A46" t="e">
        <f>RUN("Macro4")</f>
        <v>#N/A</v>
      </c>
    </row>
    <row r="47" spans="1:1" x14ac:dyDescent="0.2">
      <c r="A47" t="b">
        <f>SELECT("L5C2;L5C3:L5C4")</f>
        <v>1</v>
      </c>
    </row>
    <row r="48" spans="1:1" x14ac:dyDescent="0.2">
      <c r="A48" t="e">
        <f>RUN("Macro5")</f>
        <v>#N/A</v>
      </c>
    </row>
    <row r="49" spans="1:1" x14ac:dyDescent="0.2">
      <c r="A49" t="b">
        <f>SELECT("L6C2;L6C3")</f>
        <v>1</v>
      </c>
    </row>
    <row r="50" spans="1:1" x14ac:dyDescent="0.2">
      <c r="A50" t="e">
        <f>RUN("Macro6")</f>
        <v>#N/A</v>
      </c>
    </row>
    <row r="51" spans="1:1" x14ac:dyDescent="0.2">
      <c r="A51" t="b">
        <f>SELECT("L7C2;L7C3;L7C4;L3C1")</f>
        <v>1</v>
      </c>
    </row>
    <row r="52" spans="1:1" x14ac:dyDescent="0.2">
      <c r="A52" t="e">
        <f>RUN("Macro7")</f>
        <v>#N/A</v>
      </c>
    </row>
    <row r="53" spans="1:1" x14ac:dyDescent="0.2">
      <c r="A53" t="b">
        <f>SELECT("L8C1;L9C1")</f>
        <v>1</v>
      </c>
    </row>
    <row r="54" spans="1:1" x14ac:dyDescent="0.2">
      <c r="A54" t="e">
        <f>RUN("Macro8")</f>
        <v>#N/A</v>
      </c>
    </row>
    <row r="55" spans="1:1" x14ac:dyDescent="0.2">
      <c r="A55" t="b">
        <f>SELECT("L6C4")</f>
        <v>1</v>
      </c>
    </row>
    <row r="56" spans="1:1" x14ac:dyDescent="0.2">
      <c r="A56" t="e">
        <f>RUN("Macro9")</f>
        <v>#N/A</v>
      </c>
    </row>
    <row r="57" spans="1:1" x14ac:dyDescent="0.2">
      <c r="A57" t="b">
        <f>SELECT("L10C1")</f>
        <v>1</v>
      </c>
    </row>
    <row r="58" spans="1:1" x14ac:dyDescent="0.2">
      <c r="A58" t="e">
        <f>RUN("Macro10")</f>
        <v>#N/A</v>
      </c>
    </row>
    <row r="59" spans="1:1" x14ac:dyDescent="0.2">
      <c r="A59" t="b">
        <f>SELECT("L3C3;L3C2")</f>
        <v>1</v>
      </c>
    </row>
    <row r="60" spans="1:1" x14ac:dyDescent="0.2">
      <c r="A60" t="e">
        <f>RUN("Macro11")</f>
        <v>#N/A</v>
      </c>
    </row>
    <row r="61" spans="1:1" x14ac:dyDescent="0.2">
      <c r="A61" t="b">
        <f>SELECT("L9C2:L10C2;L5C4")</f>
        <v>1</v>
      </c>
    </row>
    <row r="62" spans="1:1" x14ac:dyDescent="0.2">
      <c r="A62" t="b">
        <f>CLEAR(3)</f>
        <v>1</v>
      </c>
    </row>
    <row r="63" spans="1:1" x14ac:dyDescent="0.2">
      <c r="A63" t="b">
        <f>SELECT("L10C3:L10C4")</f>
        <v>1</v>
      </c>
    </row>
    <row r="64" spans="1:1" x14ac:dyDescent="0.2">
      <c r="A64" t="e">
        <f>RUN("Macro12")</f>
        <v>#N/A</v>
      </c>
    </row>
    <row r="65" spans="1:1" x14ac:dyDescent="0.2">
      <c r="A65" t="b">
        <f>RETURN()</f>
        <v>1</v>
      </c>
    </row>
    <row r="67" spans="1:1" x14ac:dyDescent="0.2">
      <c r="A67" t="s">
        <v>15</v>
      </c>
    </row>
    <row r="68" spans="1:1" x14ac:dyDescent="0.2">
      <c r="A68" t="b">
        <f>ALIGNMENT(4,FALSE,1,0,FALSE)</f>
        <v>1</v>
      </c>
    </row>
    <row r="69" spans="1:1" x14ac:dyDescent="0.2">
      <c r="A69" t="b">
        <f>BORDER(0,1,1,1,1,0,0,1,1,1,1)</f>
        <v>1</v>
      </c>
    </row>
    <row r="70" spans="1:1" x14ac:dyDescent="0.2">
      <c r="A70" t="b">
        <f>PATTERNS(1,0,5,TRUE)</f>
        <v>1</v>
      </c>
    </row>
    <row r="71" spans="1:1" x14ac:dyDescent="0.2">
      <c r="A71" t="b">
        <f>FORMAT.FONT("Arial",11,FALSE,FALSE,FALSE,FALSE,7,FALSE,FALSE)</f>
        <v>1</v>
      </c>
    </row>
    <row r="72" spans="1:1" x14ac:dyDescent="0.2">
      <c r="A72" t="b">
        <f>RETURN()</f>
        <v>1</v>
      </c>
    </row>
    <row r="74" spans="1:1" x14ac:dyDescent="0.2">
      <c r="A74" t="s">
        <v>16</v>
      </c>
    </row>
    <row r="75" spans="1:1" x14ac:dyDescent="0.2">
      <c r="A75" t="b">
        <f>ALIGNMENT(4,FALSE,1,0,FALSE)</f>
        <v>1</v>
      </c>
    </row>
    <row r="76" spans="1:1" x14ac:dyDescent="0.2">
      <c r="A76" t="b">
        <f>BORDER(1,0,0,0,0,0,1,0,0,0,0)</f>
        <v>1</v>
      </c>
    </row>
    <row r="77" spans="1:1" x14ac:dyDescent="0.2">
      <c r="A77" t="b">
        <f>PATTERNS(1,0,5,TRUE)</f>
        <v>1</v>
      </c>
    </row>
    <row r="78" spans="1:1" x14ac:dyDescent="0.2">
      <c r="A78" t="b">
        <f>FORMAT.FONT("",1,FALSE,FALSE,FALSE,FALSE,1,FALSE,FALSE)</f>
        <v>1</v>
      </c>
    </row>
    <row r="79" spans="1:1" x14ac:dyDescent="0.2">
      <c r="A79" t="b">
        <f>RETURN()</f>
        <v>1</v>
      </c>
    </row>
    <row r="81" spans="1:1" x14ac:dyDescent="0.2">
      <c r="A81" t="s">
        <v>17</v>
      </c>
    </row>
    <row r="82" spans="1:1" x14ac:dyDescent="0.2">
      <c r="A82" t="b">
        <f>ALIGNMENT(4,FALSE,1,0,FALSE)</f>
        <v>1</v>
      </c>
    </row>
    <row r="83" spans="1:1" x14ac:dyDescent="0.2">
      <c r="A83" t="b">
        <f>BORDER(0,1,1,1,1,0,0,1,1,1,1)</f>
        <v>1</v>
      </c>
    </row>
    <row r="84" spans="1:1" x14ac:dyDescent="0.2">
      <c r="A84" t="b">
        <f>PATTERNS(1,0,5,TRUE)</f>
        <v>1</v>
      </c>
    </row>
    <row r="85" spans="1:1" x14ac:dyDescent="0.2">
      <c r="A85" t="b">
        <f>FORMAT.FONT("",1,FALSE,FALSE,FALSE,FALSE,1,FALSE,FALSE)</f>
        <v>1</v>
      </c>
    </row>
    <row r="86" spans="1:1" x14ac:dyDescent="0.2">
      <c r="A86" t="b">
        <f>RETURN()</f>
        <v>1</v>
      </c>
    </row>
    <row r="88" spans="1:1" x14ac:dyDescent="0.2">
      <c r="A88" t="s">
        <v>18</v>
      </c>
    </row>
    <row r="89" spans="1:1" x14ac:dyDescent="0.2">
      <c r="A89" t="b">
        <f>ALIGNMENT(3,TRUE,1,0,FALSE)</f>
        <v>1</v>
      </c>
    </row>
    <row r="90" spans="1:1" x14ac:dyDescent="0.2">
      <c r="A90" t="b">
        <f>BORDER(1,1,1,0,0,0,1,1,1,0,0)</f>
        <v>1</v>
      </c>
    </row>
    <row r="91" spans="1:1" x14ac:dyDescent="0.2">
      <c r="A91" t="b">
        <f>PATTERNS(1,0,6,TRUE)</f>
        <v>1</v>
      </c>
    </row>
    <row r="92" spans="1:1" x14ac:dyDescent="0.2">
      <c r="A92" t="b">
        <f>FORMAT.FONT("Arial",11,TRUE,FALSE,FALSE,FALSE,2,FALSE,FALSE)</f>
        <v>1</v>
      </c>
    </row>
    <row r="93" spans="1:1" x14ac:dyDescent="0.2">
      <c r="A93" t="b">
        <f>RETURN()</f>
        <v>1</v>
      </c>
    </row>
    <row r="95" spans="1:1" x14ac:dyDescent="0.2">
      <c r="A95" t="s">
        <v>19</v>
      </c>
    </row>
    <row r="96" spans="1:1" x14ac:dyDescent="0.2">
      <c r="A96" t="b">
        <f>ALIGNMENT(3,FALSE,1,0,FALSE)</f>
        <v>1</v>
      </c>
    </row>
    <row r="97" spans="1:1" x14ac:dyDescent="0.2">
      <c r="A97" t="b">
        <f>BORDER(1,1,1,0,0,0,1,1,1,0,0)</f>
        <v>1</v>
      </c>
    </row>
    <row r="98" spans="1:1" x14ac:dyDescent="0.2">
      <c r="A98" t="b">
        <f>PATTERNS(1,0,2,TRUE)</f>
        <v>1</v>
      </c>
    </row>
    <row r="99" spans="1:1" x14ac:dyDescent="0.2">
      <c r="A99" t="b">
        <f>FORMAT.FONT("Arial",11,TRUE,FALSE,FALSE,FALSE,7,FALSE,FALSE)</f>
        <v>1</v>
      </c>
    </row>
    <row r="100" spans="1:1" x14ac:dyDescent="0.2">
      <c r="A100" t="b">
        <f>RETURN()</f>
        <v>1</v>
      </c>
    </row>
    <row r="102" spans="1:1" x14ac:dyDescent="0.2">
      <c r="A102" t="s">
        <v>20</v>
      </c>
    </row>
    <row r="103" spans="1:1" x14ac:dyDescent="0.2">
      <c r="A103" t="b">
        <f>ALIGNMENT(2,FALSE,1,0,FALSE)</f>
        <v>1</v>
      </c>
    </row>
    <row r="104" spans="1:1" x14ac:dyDescent="0.2">
      <c r="A104" t="b">
        <f>BORDER(1,1,1,0,0,0,1,1,1,0,0)</f>
        <v>1</v>
      </c>
    </row>
    <row r="105" spans="1:1" x14ac:dyDescent="0.2">
      <c r="A105" t="b">
        <f>PATTERNS(1,0,5,TRUE)</f>
        <v>1</v>
      </c>
    </row>
    <row r="106" spans="1:1" x14ac:dyDescent="0.2">
      <c r="A106" t="b">
        <f>FORMAT.FONT("Arial",11,FALSE,FALSE,FALSE,FALSE,1,FALSE,FALSE)</f>
        <v>1</v>
      </c>
    </row>
    <row r="107" spans="1:1" x14ac:dyDescent="0.2">
      <c r="A107" t="b">
        <f>RETURN()</f>
        <v>1</v>
      </c>
    </row>
    <row r="109" spans="1:1" x14ac:dyDescent="0.2">
      <c r="A109" t="s">
        <v>21</v>
      </c>
    </row>
    <row r="110" spans="1:1" x14ac:dyDescent="0.2">
      <c r="A110" t="b">
        <f>ALIGNMENT(2,TRUE,1,0,FALSE)</f>
        <v>1</v>
      </c>
    </row>
    <row r="111" spans="1:1" x14ac:dyDescent="0.2">
      <c r="A111" t="b">
        <f>BORDER(1,1,1,0,0,0,1,1,1,0,0)</f>
        <v>1</v>
      </c>
    </row>
    <row r="112" spans="1:1" x14ac:dyDescent="0.2">
      <c r="A112" t="b">
        <f>PATTERNS(1,0,5,TRUE)</f>
        <v>1</v>
      </c>
    </row>
    <row r="113" spans="1:1" x14ac:dyDescent="0.2">
      <c r="A113" t="b">
        <f>FORMAT.FONT("Arial",11,TRUE,FALSE,FALSE,FALSE,7,FALSE,FALSE)</f>
        <v>1</v>
      </c>
    </row>
    <row r="114" spans="1:1" x14ac:dyDescent="0.2">
      <c r="A114" t="b">
        <f>RETURN()</f>
        <v>1</v>
      </c>
    </row>
    <row r="116" spans="1:1" x14ac:dyDescent="0.2">
      <c r="A116" t="s">
        <v>22</v>
      </c>
    </row>
    <row r="117" spans="1:1" x14ac:dyDescent="0.2">
      <c r="A117" t="b">
        <f>ALIGNMENT(3,FALSE,1,0,FALSE)</f>
        <v>1</v>
      </c>
    </row>
    <row r="118" spans="1:1" x14ac:dyDescent="0.2">
      <c r="A118" t="b">
        <f>BORDER(1,1,1,0,0,0,1,1,1,0,0)</f>
        <v>1</v>
      </c>
    </row>
    <row r="119" spans="1:1" x14ac:dyDescent="0.2">
      <c r="A119" t="b">
        <f>PATTERNS(1,0,5,TRUE)</f>
        <v>1</v>
      </c>
    </row>
    <row r="120" spans="1:1" x14ac:dyDescent="0.2">
      <c r="A120" t="b">
        <f>FORMAT.FONT("Arial",11,TRUE,FALSE,FALSE,FALSE,7,FALSE,FALSE)</f>
        <v>1</v>
      </c>
    </row>
    <row r="121" spans="1:1" x14ac:dyDescent="0.2">
      <c r="A121" t="b">
        <f>RETURN()</f>
        <v>1</v>
      </c>
    </row>
    <row r="123" spans="1:1" x14ac:dyDescent="0.2">
      <c r="A123" t="s">
        <v>23</v>
      </c>
    </row>
    <row r="124" spans="1:1" x14ac:dyDescent="0.2">
      <c r="A124" t="b">
        <f>GOTO(OFFSET(LAST.ERROR(),1,0))</f>
        <v>0</v>
      </c>
    </row>
    <row r="125" spans="1:1" x14ac:dyDescent="0.2">
      <c r="A125" t="b">
        <f>RETURN()</f>
        <v>1</v>
      </c>
    </row>
  </sheetData>
  <pageMargins left="0.78740157499999996" right="0.78740157499999996" top="0.984251969" bottom="0.984251969" header="0.4921259845" footer="0.4921259845"/>
</xm:macroshee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/>
  </sheetPr>
  <dimension ref="A1:I13"/>
  <sheetViews>
    <sheetView view="pageBreakPreview" zoomScale="80" zoomScaleNormal="80" zoomScaleSheetLayoutView="80" zoomScalePageLayoutView="50" workbookViewId="0">
      <selection activeCell="A13" sqref="A13:I13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70.5" customHeight="1" x14ac:dyDescent="0.2">
      <c r="A1" s="31" t="s">
        <v>40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391</v>
      </c>
      <c r="C8" s="1">
        <v>116</v>
      </c>
      <c r="D8" s="2">
        <v>0.9559902200489</v>
      </c>
      <c r="E8" s="2">
        <v>0.88549618320610701</v>
      </c>
      <c r="F8" s="1">
        <v>751</v>
      </c>
      <c r="G8" s="1">
        <v>2871</v>
      </c>
      <c r="H8" s="2">
        <v>0.66460176991150399</v>
      </c>
      <c r="I8" s="2">
        <v>0.65398633257403205</v>
      </c>
    </row>
    <row r="9" spans="1:9" ht="15" x14ac:dyDescent="0.2">
      <c r="A9" s="9" t="s">
        <v>27</v>
      </c>
      <c r="B9" s="1">
        <v>2</v>
      </c>
      <c r="C9" s="1">
        <v>1</v>
      </c>
      <c r="D9" s="2">
        <v>4.8899755501222502E-3</v>
      </c>
      <c r="E9" s="2">
        <v>7.6335877862595408E-3</v>
      </c>
      <c r="F9" s="1">
        <v>10</v>
      </c>
      <c r="G9" s="1">
        <v>56</v>
      </c>
      <c r="H9" s="2">
        <v>8.8495575221238902E-3</v>
      </c>
      <c r="I9" s="2">
        <v>1.27562642369021E-2</v>
      </c>
    </row>
    <row r="10" spans="1:9" ht="15" x14ac:dyDescent="0.2">
      <c r="A10" s="9" t="s">
        <v>28</v>
      </c>
      <c r="B10" s="1">
        <v>16</v>
      </c>
      <c r="C10" s="1">
        <v>14</v>
      </c>
      <c r="D10" s="2">
        <v>3.9119804400978002E-2</v>
      </c>
      <c r="E10" s="2">
        <v>0.106870229007634</v>
      </c>
      <c r="F10" s="1">
        <v>369</v>
      </c>
      <c r="G10" s="1">
        <v>1463</v>
      </c>
      <c r="H10" s="2">
        <v>0.32654867256637199</v>
      </c>
      <c r="I10" s="2">
        <v>0.33325740318906599</v>
      </c>
    </row>
    <row r="11" spans="1:9" ht="15" x14ac:dyDescent="0.2">
      <c r="A11" s="10" t="s">
        <v>8</v>
      </c>
      <c r="B11" s="11">
        <v>409</v>
      </c>
      <c r="C11" s="11">
        <v>131</v>
      </c>
      <c r="D11" s="12">
        <v>1</v>
      </c>
      <c r="E11" s="12">
        <v>1</v>
      </c>
      <c r="F11" s="11">
        <v>1130</v>
      </c>
      <c r="G11" s="11">
        <v>4390</v>
      </c>
      <c r="H11" s="12">
        <v>1</v>
      </c>
      <c r="I11" s="12">
        <v>1</v>
      </c>
    </row>
    <row r="13" spans="1:9" ht="74.25" customHeight="1" x14ac:dyDescent="0.2">
      <c r="A13" s="34" t="s">
        <v>39</v>
      </c>
      <c r="B13" s="34"/>
      <c r="C13" s="34"/>
      <c r="D13" s="34"/>
      <c r="E13" s="34"/>
      <c r="F13" s="34"/>
      <c r="G13" s="34"/>
      <c r="H13" s="34"/>
      <c r="I13" s="34"/>
    </row>
  </sheetData>
  <sheetProtection algorithmName="SHA-512" hashValue="W3NUktP2Lq+jT5FRovWAWxmVcjV4JsarEEQ2q7BumlxorTSDdscL2IpZcXUbVY9pRldvPkOWB0qJbRty57JUKw==" saltValue="Vnl+bjluPaoi5Xel92p24g==" spinCount="100000" sheet="1" objects="1" scenarios="1"/>
  <mergeCells count="2">
    <mergeCell ref="A1:I1"/>
    <mergeCell ref="A13:I13"/>
  </mergeCells>
  <pageMargins left="0.7" right="0.7" top="0.75" bottom="0.75" header="0.3" footer="0.3"/>
  <pageSetup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7"/>
  </sheetPr>
  <dimension ref="A1:AD14"/>
  <sheetViews>
    <sheetView view="pageBreakPreview" zoomScale="80" zoomScaleNormal="80" zoomScaleSheetLayoutView="80" workbookViewId="0">
      <selection activeCell="D30" sqref="D30"/>
    </sheetView>
  </sheetViews>
  <sheetFormatPr baseColWidth="10" defaultRowHeight="12.75" x14ac:dyDescent="0.2"/>
  <cols>
    <col min="1" max="1" width="25.7109375" customWidth="1"/>
    <col min="2" max="26" width="15.7109375" customWidth="1"/>
    <col min="27" max="27" width="15.42578125" customWidth="1"/>
    <col min="28" max="28" width="8.42578125" customWidth="1"/>
    <col min="29" max="29" width="12.28515625" customWidth="1"/>
    <col min="30" max="30" width="15.140625" customWidth="1"/>
  </cols>
  <sheetData>
    <row r="1" spans="1:30" ht="70.5" customHeight="1" x14ac:dyDescent="0.2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4" spans="1:30" ht="15" x14ac:dyDescent="0.2">
      <c r="A4" s="3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25</v>
      </c>
      <c r="T4" s="29"/>
      <c r="U4" s="29"/>
      <c r="V4" s="29"/>
      <c r="W4" s="29"/>
      <c r="X4" s="29"/>
      <c r="Y4" s="29"/>
      <c r="Z4" s="29"/>
      <c r="AA4" s="7"/>
      <c r="AB4" s="7"/>
      <c r="AC4" s="7"/>
      <c r="AD4" s="7"/>
    </row>
    <row r="5" spans="1:30" ht="38.25" x14ac:dyDescent="0.2">
      <c r="A5" s="4"/>
      <c r="B5" s="30" t="s">
        <v>29</v>
      </c>
      <c r="C5" s="30" t="s">
        <v>30</v>
      </c>
      <c r="D5" s="30"/>
      <c r="E5" s="30"/>
      <c r="F5" s="30"/>
      <c r="G5" s="30" t="s">
        <v>31</v>
      </c>
      <c r="H5" s="30"/>
      <c r="I5" s="30"/>
      <c r="J5" s="30"/>
      <c r="K5" s="30" t="s">
        <v>32</v>
      </c>
      <c r="L5" s="30"/>
      <c r="M5" s="30"/>
      <c r="N5" s="30"/>
      <c r="O5" s="30" t="s">
        <v>33</v>
      </c>
      <c r="P5" s="30"/>
      <c r="Q5" s="30"/>
      <c r="R5" s="30"/>
      <c r="S5" s="30" t="s">
        <v>34</v>
      </c>
      <c r="T5" s="30"/>
      <c r="U5" s="30"/>
      <c r="V5" s="30"/>
      <c r="W5" s="30" t="s">
        <v>35</v>
      </c>
      <c r="X5" s="30"/>
      <c r="Y5" s="30"/>
      <c r="Z5" s="30"/>
      <c r="AA5" s="13" t="s">
        <v>36</v>
      </c>
      <c r="AB5" s="13"/>
      <c r="AC5" s="13"/>
      <c r="AD5" s="13"/>
    </row>
    <row r="6" spans="1:30" ht="15" x14ac:dyDescent="0.2">
      <c r="A6" s="4"/>
      <c r="B6" s="14"/>
      <c r="C6" s="14" t="s">
        <v>2</v>
      </c>
      <c r="D6" s="14"/>
      <c r="E6" s="15" t="s">
        <v>37</v>
      </c>
      <c r="F6" s="15"/>
      <c r="G6" s="14" t="s">
        <v>2</v>
      </c>
      <c r="H6" s="14"/>
      <c r="I6" s="15" t="s">
        <v>37</v>
      </c>
      <c r="J6" s="15"/>
      <c r="K6" s="14" t="s">
        <v>2</v>
      </c>
      <c r="L6" s="14"/>
      <c r="M6" s="15" t="s">
        <v>37</v>
      </c>
      <c r="N6" s="15"/>
      <c r="O6" s="14" t="s">
        <v>2</v>
      </c>
      <c r="P6" s="14"/>
      <c r="Q6" s="15" t="s">
        <v>37</v>
      </c>
      <c r="R6" s="15"/>
      <c r="S6" s="14" t="s">
        <v>2</v>
      </c>
      <c r="T6" s="14"/>
      <c r="U6" s="15" t="s">
        <v>37</v>
      </c>
      <c r="V6" s="15"/>
      <c r="W6" s="14" t="s">
        <v>2</v>
      </c>
      <c r="X6" s="14"/>
      <c r="Y6" s="15" t="s">
        <v>37</v>
      </c>
      <c r="Z6" s="15"/>
      <c r="AA6" s="14" t="s">
        <v>2</v>
      </c>
      <c r="AB6" s="14"/>
      <c r="AC6" s="15" t="s">
        <v>37</v>
      </c>
      <c r="AD6" s="15"/>
    </row>
    <row r="7" spans="1:30" ht="14.25" x14ac:dyDescent="0.2">
      <c r="A7" s="5"/>
      <c r="B7" s="8" t="s">
        <v>4</v>
      </c>
      <c r="C7" s="8" t="s">
        <v>5</v>
      </c>
      <c r="D7" s="8" t="s">
        <v>26</v>
      </c>
      <c r="E7" s="8" t="s">
        <v>5</v>
      </c>
      <c r="F7" s="8" t="s">
        <v>26</v>
      </c>
      <c r="G7" s="8" t="s">
        <v>5</v>
      </c>
      <c r="H7" s="8" t="s">
        <v>26</v>
      </c>
      <c r="I7" s="8" t="s">
        <v>5</v>
      </c>
      <c r="J7" s="8" t="s">
        <v>26</v>
      </c>
      <c r="K7" s="8" t="s">
        <v>5</v>
      </c>
      <c r="L7" s="8" t="s">
        <v>26</v>
      </c>
      <c r="M7" s="8" t="s">
        <v>5</v>
      </c>
      <c r="N7" s="8" t="s">
        <v>26</v>
      </c>
      <c r="O7" s="8" t="s">
        <v>5</v>
      </c>
      <c r="P7" s="8" t="s">
        <v>26</v>
      </c>
      <c r="Q7" s="8" t="s">
        <v>5</v>
      </c>
      <c r="R7" s="8" t="s">
        <v>26</v>
      </c>
      <c r="S7" s="8" t="s">
        <v>5</v>
      </c>
      <c r="T7" s="8" t="s">
        <v>26</v>
      </c>
      <c r="U7" s="8" t="s">
        <v>5</v>
      </c>
      <c r="V7" s="8" t="s">
        <v>26</v>
      </c>
      <c r="W7" s="8" t="s">
        <v>5</v>
      </c>
      <c r="X7" s="8" t="s">
        <v>26</v>
      </c>
      <c r="Y7" s="8" t="s">
        <v>5</v>
      </c>
      <c r="Z7" s="8" t="s">
        <v>26</v>
      </c>
      <c r="AA7" s="8" t="s">
        <v>5</v>
      </c>
      <c r="AB7" s="8" t="s">
        <v>26</v>
      </c>
      <c r="AC7" s="8" t="s">
        <v>5</v>
      </c>
      <c r="AD7" s="8" t="s">
        <v>26</v>
      </c>
    </row>
    <row r="8" spans="1:30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x14ac:dyDescent="0.2">
      <c r="A9" s="16" t="s">
        <v>7</v>
      </c>
      <c r="B9" s="6"/>
      <c r="C9" s="1">
        <v>19</v>
      </c>
      <c r="D9" s="1">
        <v>23</v>
      </c>
      <c r="E9" s="17">
        <v>0.90476190476190499</v>
      </c>
      <c r="F9" s="17">
        <v>1</v>
      </c>
      <c r="G9" s="1">
        <v>199</v>
      </c>
      <c r="H9" s="1">
        <v>133</v>
      </c>
      <c r="I9" s="17">
        <v>0.96601941747572806</v>
      </c>
      <c r="J9" s="17">
        <v>0.97794117647058798</v>
      </c>
      <c r="K9" s="1">
        <v>851</v>
      </c>
      <c r="L9" s="1">
        <v>230</v>
      </c>
      <c r="M9" s="17">
        <v>0.94766146993318512</v>
      </c>
      <c r="N9" s="17">
        <v>0.88803088803088792</v>
      </c>
      <c r="O9" s="1">
        <v>8</v>
      </c>
      <c r="P9" s="1">
        <v>40</v>
      </c>
      <c r="Q9" s="17">
        <v>1</v>
      </c>
      <c r="R9" s="17">
        <v>0.90909090909090906</v>
      </c>
      <c r="S9" s="1">
        <v>21</v>
      </c>
      <c r="T9" s="1">
        <v>283</v>
      </c>
      <c r="U9" s="17">
        <v>0.875</v>
      </c>
      <c r="V9" s="17">
        <v>0.85498489425981905</v>
      </c>
      <c r="W9" s="1">
        <v>273</v>
      </c>
      <c r="X9" s="1">
        <v>1226</v>
      </c>
      <c r="Y9" s="17">
        <v>0.75833333333333297</v>
      </c>
      <c r="Z9" s="17">
        <v>0.77398989898989912</v>
      </c>
      <c r="AA9" s="1">
        <v>604</v>
      </c>
      <c r="AB9" s="1">
        <v>1653</v>
      </c>
      <c r="AC9" s="17">
        <v>0.69505178365937903</v>
      </c>
      <c r="AD9" s="17">
        <v>0.66545893719806803</v>
      </c>
    </row>
    <row r="10" spans="1:30" ht="15" x14ac:dyDescent="0.2">
      <c r="A10" s="16" t="s">
        <v>27</v>
      </c>
      <c r="B10" s="6"/>
      <c r="C10" s="1" t="s">
        <v>28</v>
      </c>
      <c r="D10" s="1" t="s">
        <v>28</v>
      </c>
      <c r="E10" s="17" t="s">
        <v>28</v>
      </c>
      <c r="F10" s="17" t="s">
        <v>28</v>
      </c>
      <c r="G10" s="1" t="s">
        <v>28</v>
      </c>
      <c r="H10" s="1" t="s">
        <v>28</v>
      </c>
      <c r="I10" s="17" t="s">
        <v>28</v>
      </c>
      <c r="J10" s="17" t="s">
        <v>28</v>
      </c>
      <c r="K10" s="1">
        <v>9</v>
      </c>
      <c r="L10" s="1">
        <v>2</v>
      </c>
      <c r="M10" s="17">
        <v>1.0022271714921999E-2</v>
      </c>
      <c r="N10" s="17">
        <v>7.7220077220077205E-3</v>
      </c>
      <c r="O10" s="1" t="s">
        <v>28</v>
      </c>
      <c r="P10" s="1" t="s">
        <v>28</v>
      </c>
      <c r="Q10" s="17" t="s">
        <v>28</v>
      </c>
      <c r="R10" s="17" t="s">
        <v>28</v>
      </c>
      <c r="S10" s="1" t="s">
        <v>28</v>
      </c>
      <c r="T10" s="1">
        <v>4</v>
      </c>
      <c r="U10" s="17" t="s">
        <v>28</v>
      </c>
      <c r="V10" s="17">
        <v>1.2084592145015101E-2</v>
      </c>
      <c r="W10" s="1">
        <v>4</v>
      </c>
      <c r="X10" s="1">
        <v>23</v>
      </c>
      <c r="Y10" s="17">
        <v>1.1111111111111101E-2</v>
      </c>
      <c r="Z10" s="17">
        <v>1.4520202020202001E-2</v>
      </c>
      <c r="AA10" s="1">
        <v>7</v>
      </c>
      <c r="AB10" s="1">
        <v>28</v>
      </c>
      <c r="AC10" s="17">
        <v>8.0552359033371716E-3</v>
      </c>
      <c r="AD10" s="17">
        <v>1.12721417069243E-2</v>
      </c>
    </row>
    <row r="11" spans="1:30" ht="15" x14ac:dyDescent="0.2">
      <c r="A11" s="16" t="s">
        <v>28</v>
      </c>
      <c r="B11" s="6"/>
      <c r="C11" s="1">
        <v>2</v>
      </c>
      <c r="D11" s="1" t="s">
        <v>28</v>
      </c>
      <c r="E11" s="17">
        <v>9.5238095238095191E-2</v>
      </c>
      <c r="F11" s="17" t="s">
        <v>28</v>
      </c>
      <c r="G11" s="1">
        <v>7</v>
      </c>
      <c r="H11" s="1">
        <v>3</v>
      </c>
      <c r="I11" s="17">
        <v>3.3980582524271802E-2</v>
      </c>
      <c r="J11" s="17">
        <v>2.2058823529411801E-2</v>
      </c>
      <c r="K11" s="1">
        <v>38</v>
      </c>
      <c r="L11" s="1">
        <v>27</v>
      </c>
      <c r="M11" s="17">
        <v>4.2316258351893093E-2</v>
      </c>
      <c r="N11" s="17">
        <v>0.104247104247104</v>
      </c>
      <c r="O11" s="1" t="s">
        <v>28</v>
      </c>
      <c r="P11" s="1">
        <v>4</v>
      </c>
      <c r="Q11" s="17" t="s">
        <v>28</v>
      </c>
      <c r="R11" s="17">
        <v>9.0909090909090898E-2</v>
      </c>
      <c r="S11" s="1">
        <v>3</v>
      </c>
      <c r="T11" s="1">
        <v>44</v>
      </c>
      <c r="U11" s="17">
        <v>0.125</v>
      </c>
      <c r="V11" s="17">
        <v>0.132930513595166</v>
      </c>
      <c r="W11" s="1">
        <v>83</v>
      </c>
      <c r="X11" s="1">
        <v>335</v>
      </c>
      <c r="Y11" s="17">
        <v>0.23055555555555599</v>
      </c>
      <c r="Z11" s="17">
        <v>0.21148989898989903</v>
      </c>
      <c r="AA11" s="1">
        <v>258</v>
      </c>
      <c r="AB11" s="1">
        <v>803</v>
      </c>
      <c r="AC11" s="17">
        <v>0.29689298043728402</v>
      </c>
      <c r="AD11" s="17">
        <v>0.32326892109500799</v>
      </c>
    </row>
    <row r="12" spans="1:30" ht="15" x14ac:dyDescent="0.2">
      <c r="A12" s="10" t="s">
        <v>8</v>
      </c>
      <c r="B12" s="6"/>
      <c r="C12" s="11">
        <v>21</v>
      </c>
      <c r="D12" s="11">
        <v>23</v>
      </c>
      <c r="E12" s="12">
        <v>1</v>
      </c>
      <c r="F12" s="12">
        <v>1</v>
      </c>
      <c r="G12" s="11">
        <v>206</v>
      </c>
      <c r="H12" s="11">
        <v>136</v>
      </c>
      <c r="I12" s="12">
        <v>1</v>
      </c>
      <c r="J12" s="12">
        <v>1</v>
      </c>
      <c r="K12" s="11">
        <v>898</v>
      </c>
      <c r="L12" s="11">
        <v>259</v>
      </c>
      <c r="M12" s="12">
        <v>1</v>
      </c>
      <c r="N12" s="12">
        <v>1</v>
      </c>
      <c r="O12" s="11">
        <v>8</v>
      </c>
      <c r="P12" s="11">
        <v>44</v>
      </c>
      <c r="Q12" s="12">
        <v>1</v>
      </c>
      <c r="R12" s="12">
        <v>1</v>
      </c>
      <c r="S12" s="11">
        <v>24</v>
      </c>
      <c r="T12" s="11">
        <v>331</v>
      </c>
      <c r="U12" s="12">
        <v>1</v>
      </c>
      <c r="V12" s="12">
        <v>1</v>
      </c>
      <c r="W12" s="11">
        <v>360</v>
      </c>
      <c r="X12" s="11">
        <v>1584</v>
      </c>
      <c r="Y12" s="12">
        <v>1</v>
      </c>
      <c r="Z12" s="12">
        <v>1</v>
      </c>
      <c r="AA12" s="11">
        <v>869</v>
      </c>
      <c r="AB12" s="11">
        <v>2484</v>
      </c>
      <c r="AC12" s="12">
        <v>1</v>
      </c>
      <c r="AD12" s="12">
        <v>1</v>
      </c>
    </row>
    <row r="14" spans="1:30" ht="59.2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</sheetData>
  <sheetProtection algorithmName="SHA-512" hashValue="ablRPqLJYQRY8hxQu003EgbaVpsZeAqml5G4MVFKSXD6IJ5jzlvZamxWOYB78g14z49PBtstKZfGCQG8j6SQQg==" saltValue="Q/0kYCHRyGNQRRVQfq5JjQ==" spinCount="100000" sheet="1" objects="1" scenarios="1"/>
  <mergeCells count="2">
    <mergeCell ref="A1:AD1"/>
    <mergeCell ref="A14:AD14"/>
  </mergeCells>
  <pageMargins left="0.7" right="0.7" top="0.75" bottom="0.75" header="0.3" footer="0.3"/>
  <pageSetup scale="19" orientation="portrait" r:id="rId1"/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8"/>
  </sheetPr>
  <dimension ref="A1:I13"/>
  <sheetViews>
    <sheetView view="pageBreakPreview" zoomScale="80" zoomScaleNormal="100" zoomScaleSheetLayoutView="80" workbookViewId="0">
      <selection activeCell="E25" sqref="E25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72.75" customHeight="1" x14ac:dyDescent="0.2">
      <c r="A1" s="31" t="s">
        <v>45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1059</v>
      </c>
      <c r="C8" s="1">
        <v>424</v>
      </c>
      <c r="D8" s="2">
        <v>0.94807520143240798</v>
      </c>
      <c r="E8" s="2">
        <v>0.92576419213973804</v>
      </c>
      <c r="F8" s="1">
        <v>928</v>
      </c>
      <c r="G8" s="1">
        <v>3125</v>
      </c>
      <c r="H8" s="2">
        <v>0.72670321064996102</v>
      </c>
      <c r="I8" s="2">
        <v>0.72472170686456405</v>
      </c>
    </row>
    <row r="9" spans="1:9" ht="15" x14ac:dyDescent="0.2">
      <c r="A9" s="9" t="s">
        <v>27</v>
      </c>
      <c r="B9" s="1">
        <v>8</v>
      </c>
      <c r="C9" s="1">
        <v>2</v>
      </c>
      <c r="D9" s="2">
        <v>7.1620411817367906E-3</v>
      </c>
      <c r="E9" s="2">
        <v>4.3668122270742408E-3</v>
      </c>
      <c r="F9" s="1">
        <v>12</v>
      </c>
      <c r="G9" s="1">
        <v>54</v>
      </c>
      <c r="H9" s="2">
        <v>9.3970242756460497E-3</v>
      </c>
      <c r="I9" s="2">
        <v>1.25231910946197E-2</v>
      </c>
    </row>
    <row r="10" spans="1:9" ht="15" x14ac:dyDescent="0.2">
      <c r="A10" s="9" t="s">
        <v>28</v>
      </c>
      <c r="B10" s="1">
        <v>50</v>
      </c>
      <c r="C10" s="1">
        <v>32</v>
      </c>
      <c r="D10" s="2">
        <v>4.4762757385855001E-2</v>
      </c>
      <c r="E10" s="2">
        <v>6.9868995633187797E-2</v>
      </c>
      <c r="F10" s="1">
        <v>337</v>
      </c>
      <c r="G10" s="1">
        <v>1133</v>
      </c>
      <c r="H10" s="2">
        <v>0.26389976507439294</v>
      </c>
      <c r="I10" s="2">
        <v>0.26275510204081604</v>
      </c>
    </row>
    <row r="11" spans="1:9" ht="15" x14ac:dyDescent="0.2">
      <c r="A11" s="10" t="s">
        <v>8</v>
      </c>
      <c r="B11" s="11">
        <v>1117</v>
      </c>
      <c r="C11" s="11">
        <v>458</v>
      </c>
      <c r="D11" s="12">
        <v>1</v>
      </c>
      <c r="E11" s="12">
        <v>1</v>
      </c>
      <c r="F11" s="11">
        <v>1277</v>
      </c>
      <c r="G11" s="11">
        <v>4312</v>
      </c>
      <c r="H11" s="12">
        <v>1</v>
      </c>
      <c r="I11" s="12">
        <v>1</v>
      </c>
    </row>
    <row r="13" spans="1:9" ht="68.25" customHeight="1" x14ac:dyDescent="0.2">
      <c r="A13" s="34" t="s">
        <v>42</v>
      </c>
      <c r="B13" s="35"/>
      <c r="C13" s="35"/>
      <c r="D13" s="35"/>
      <c r="E13" s="35"/>
      <c r="F13" s="35"/>
      <c r="G13" s="35"/>
      <c r="H13" s="35"/>
      <c r="I13" s="35"/>
    </row>
  </sheetData>
  <sheetProtection algorithmName="SHA-512" hashValue="2xSSqXUJvRoBq8xu++s5+MLTvV5e2qIxVW7ckHj6+V3xIXsDzF8JMn1HVeaY/4iMyBe5DokCOhzUT1RygLTR1A==" saltValue="u9sErlAFG270XSx9lvWGsA==" spinCount="100000" sheet="1" objects="1" scenarios="1"/>
  <mergeCells count="2">
    <mergeCell ref="A13:I13"/>
    <mergeCell ref="A1:I1"/>
  </mergeCells>
  <pageMargins left="0.7" right="0.7" top="0.75" bottom="0.75" header="0.3" footer="0.3"/>
  <pageSetup scale="3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/>
  </sheetPr>
  <dimension ref="A1:AC14"/>
  <sheetViews>
    <sheetView view="pageBreakPreview" zoomScale="80" zoomScaleNormal="80" zoomScaleSheetLayoutView="80" workbookViewId="0">
      <selection activeCell="E25" sqref="E25"/>
    </sheetView>
  </sheetViews>
  <sheetFormatPr baseColWidth="10" defaultRowHeight="12.75" x14ac:dyDescent="0.2"/>
  <cols>
    <col min="1" max="1" width="25.7109375" customWidth="1"/>
    <col min="2" max="29" width="15.7109375" customWidth="1"/>
  </cols>
  <sheetData>
    <row r="1" spans="1:29" ht="60" customHeight="1" x14ac:dyDescent="0.2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4" spans="1:29" ht="15" x14ac:dyDescent="0.2">
      <c r="A4" s="3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25</v>
      </c>
      <c r="S4" s="29"/>
      <c r="T4" s="29"/>
      <c r="U4" s="29"/>
      <c r="V4" s="29"/>
      <c r="W4" s="29"/>
      <c r="X4" s="29"/>
      <c r="Y4" s="29"/>
      <c r="Z4" s="7"/>
      <c r="AA4" s="7"/>
      <c r="AB4" s="7"/>
      <c r="AC4" s="7"/>
    </row>
    <row r="5" spans="1:29" ht="38.25" x14ac:dyDescent="0.2">
      <c r="A5" s="4"/>
      <c r="B5" s="30" t="s">
        <v>30</v>
      </c>
      <c r="C5" s="30"/>
      <c r="D5" s="30"/>
      <c r="E5" s="30"/>
      <c r="F5" s="30" t="s">
        <v>31</v>
      </c>
      <c r="G5" s="30"/>
      <c r="H5" s="30"/>
      <c r="I5" s="30"/>
      <c r="J5" s="30" t="s">
        <v>32</v>
      </c>
      <c r="K5" s="30"/>
      <c r="L5" s="30"/>
      <c r="M5" s="30"/>
      <c r="N5" s="30" t="s">
        <v>33</v>
      </c>
      <c r="O5" s="30"/>
      <c r="P5" s="30"/>
      <c r="Q5" s="30"/>
      <c r="R5" s="30" t="s">
        <v>34</v>
      </c>
      <c r="S5" s="30"/>
      <c r="T5" s="30"/>
      <c r="U5" s="30"/>
      <c r="V5" s="30" t="s">
        <v>35</v>
      </c>
      <c r="W5" s="30"/>
      <c r="X5" s="30"/>
      <c r="Y5" s="30"/>
      <c r="Z5" s="13" t="s">
        <v>36</v>
      </c>
      <c r="AA5" s="13"/>
      <c r="AB5" s="13"/>
      <c r="AC5" s="13"/>
    </row>
    <row r="6" spans="1:29" ht="15" x14ac:dyDescent="0.2">
      <c r="A6" s="4"/>
      <c r="B6" s="14" t="s">
        <v>2</v>
      </c>
      <c r="C6" s="14"/>
      <c r="D6" s="15" t="s">
        <v>37</v>
      </c>
      <c r="E6" s="15"/>
      <c r="F6" s="14" t="s">
        <v>2</v>
      </c>
      <c r="G6" s="14"/>
      <c r="H6" s="15" t="s">
        <v>37</v>
      </c>
      <c r="I6" s="15"/>
      <c r="J6" s="14" t="s">
        <v>2</v>
      </c>
      <c r="K6" s="14"/>
      <c r="L6" s="15" t="s">
        <v>37</v>
      </c>
      <c r="M6" s="15"/>
      <c r="N6" s="14" t="s">
        <v>2</v>
      </c>
      <c r="O6" s="14"/>
      <c r="P6" s="15" t="s">
        <v>37</v>
      </c>
      <c r="Q6" s="15"/>
      <c r="R6" s="14" t="s">
        <v>2</v>
      </c>
      <c r="S6" s="14"/>
      <c r="T6" s="15" t="s">
        <v>37</v>
      </c>
      <c r="U6" s="15"/>
      <c r="V6" s="14" t="s">
        <v>2</v>
      </c>
      <c r="W6" s="14"/>
      <c r="X6" s="15" t="s">
        <v>37</v>
      </c>
      <c r="Y6" s="15"/>
      <c r="Z6" s="14" t="s">
        <v>2</v>
      </c>
      <c r="AA6" s="14"/>
      <c r="AB6" s="15" t="s">
        <v>37</v>
      </c>
      <c r="AC6" s="15"/>
    </row>
    <row r="7" spans="1:29" ht="14.25" x14ac:dyDescent="0.2">
      <c r="A7" s="5"/>
      <c r="B7" s="8" t="s">
        <v>5</v>
      </c>
      <c r="C7" s="8" t="s">
        <v>26</v>
      </c>
      <c r="D7" s="8" t="s">
        <v>5</v>
      </c>
      <c r="E7" s="8" t="s">
        <v>26</v>
      </c>
      <c r="F7" s="8" t="s">
        <v>5</v>
      </c>
      <c r="G7" s="8" t="s">
        <v>26</v>
      </c>
      <c r="H7" s="8" t="s">
        <v>5</v>
      </c>
      <c r="I7" s="8" t="s">
        <v>26</v>
      </c>
      <c r="J7" s="8" t="s">
        <v>5</v>
      </c>
      <c r="K7" s="8" t="s">
        <v>26</v>
      </c>
      <c r="L7" s="8" t="s">
        <v>5</v>
      </c>
      <c r="M7" s="8" t="s">
        <v>26</v>
      </c>
      <c r="N7" s="8" t="s">
        <v>5</v>
      </c>
      <c r="O7" s="8" t="s">
        <v>26</v>
      </c>
      <c r="P7" s="8" t="s">
        <v>5</v>
      </c>
      <c r="Q7" s="8" t="s">
        <v>26</v>
      </c>
      <c r="R7" s="8" t="s">
        <v>5</v>
      </c>
      <c r="S7" s="8" t="s">
        <v>26</v>
      </c>
      <c r="T7" s="8" t="s">
        <v>5</v>
      </c>
      <c r="U7" s="8" t="s">
        <v>26</v>
      </c>
      <c r="V7" s="8" t="s">
        <v>5</v>
      </c>
      <c r="W7" s="8" t="s">
        <v>26</v>
      </c>
      <c r="X7" s="8" t="s">
        <v>5</v>
      </c>
      <c r="Y7" s="8" t="s">
        <v>26</v>
      </c>
      <c r="Z7" s="8" t="s">
        <v>5</v>
      </c>
      <c r="AA7" s="8" t="s">
        <v>26</v>
      </c>
      <c r="AB7" s="8" t="s">
        <v>5</v>
      </c>
      <c r="AC7" s="8" t="s">
        <v>26</v>
      </c>
    </row>
    <row r="8" spans="1:29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x14ac:dyDescent="0.2">
      <c r="A9" s="16" t="s">
        <v>7</v>
      </c>
      <c r="B9" s="1">
        <v>19</v>
      </c>
      <c r="C9" s="1">
        <v>19</v>
      </c>
      <c r="D9" s="17">
        <v>0.90476190476190499</v>
      </c>
      <c r="E9" s="17">
        <v>1</v>
      </c>
      <c r="F9" s="1">
        <v>196</v>
      </c>
      <c r="G9" s="1">
        <v>125</v>
      </c>
      <c r="H9" s="17">
        <v>0.96078431372549</v>
      </c>
      <c r="I9" s="17">
        <v>0.9765625</v>
      </c>
      <c r="J9" s="1">
        <v>839</v>
      </c>
      <c r="K9" s="1">
        <v>234</v>
      </c>
      <c r="L9" s="17">
        <v>0.94588500563697908</v>
      </c>
      <c r="M9" s="17">
        <v>0.89655172413793105</v>
      </c>
      <c r="N9" s="1">
        <v>5</v>
      </c>
      <c r="O9" s="1">
        <v>46</v>
      </c>
      <c r="P9" s="17">
        <v>1</v>
      </c>
      <c r="Q9" s="17">
        <v>0.92</v>
      </c>
      <c r="R9" s="1">
        <v>23</v>
      </c>
      <c r="S9" s="1">
        <v>253</v>
      </c>
      <c r="T9" s="17">
        <v>0.85185185185185197</v>
      </c>
      <c r="U9" s="17">
        <v>0.85762711864406804</v>
      </c>
      <c r="V9" s="1">
        <v>278</v>
      </c>
      <c r="W9" s="1">
        <v>1181</v>
      </c>
      <c r="X9" s="17">
        <v>0.761643835616438</v>
      </c>
      <c r="Y9" s="17">
        <v>0.76988265971316794</v>
      </c>
      <c r="Z9" s="1">
        <v>627</v>
      </c>
      <c r="AA9" s="1">
        <v>1691</v>
      </c>
      <c r="AB9" s="17">
        <v>0.70847457627118593</v>
      </c>
      <c r="AC9" s="17">
        <v>0.68103101087394302</v>
      </c>
    </row>
    <row r="10" spans="1:29" ht="15" x14ac:dyDescent="0.2">
      <c r="A10" s="16" t="s">
        <v>27</v>
      </c>
      <c r="B10" s="1" t="s">
        <v>28</v>
      </c>
      <c r="C10" s="1" t="s">
        <v>28</v>
      </c>
      <c r="D10" s="17" t="s">
        <v>28</v>
      </c>
      <c r="E10" s="17" t="s">
        <v>28</v>
      </c>
      <c r="F10" s="1" t="s">
        <v>28</v>
      </c>
      <c r="G10" s="1" t="s">
        <v>28</v>
      </c>
      <c r="H10" s="17" t="s">
        <v>28</v>
      </c>
      <c r="I10" s="17" t="s">
        <v>28</v>
      </c>
      <c r="J10" s="1">
        <v>8</v>
      </c>
      <c r="K10" s="1">
        <v>2</v>
      </c>
      <c r="L10" s="17">
        <v>9.0191657271702398E-3</v>
      </c>
      <c r="M10" s="17">
        <v>7.6628352490421504E-3</v>
      </c>
      <c r="N10" s="1" t="s">
        <v>28</v>
      </c>
      <c r="O10" s="1" t="s">
        <v>28</v>
      </c>
      <c r="P10" s="17" t="s">
        <v>28</v>
      </c>
      <c r="Q10" s="17" t="s">
        <v>28</v>
      </c>
      <c r="R10" s="1" t="s">
        <v>28</v>
      </c>
      <c r="S10" s="1">
        <v>4</v>
      </c>
      <c r="T10" s="17" t="s">
        <v>28</v>
      </c>
      <c r="U10" s="17">
        <v>1.3559322033898299E-2</v>
      </c>
      <c r="V10" s="1">
        <v>4</v>
      </c>
      <c r="W10" s="1">
        <v>21</v>
      </c>
      <c r="X10" s="17">
        <v>1.0958904109589001E-2</v>
      </c>
      <c r="Y10" s="17">
        <v>1.3689700130378102E-2</v>
      </c>
      <c r="Z10" s="1">
        <v>8</v>
      </c>
      <c r="AA10" s="1">
        <v>29</v>
      </c>
      <c r="AB10" s="17">
        <v>9.0395480225988704E-3</v>
      </c>
      <c r="AC10" s="17">
        <v>1.1679420056383399E-2</v>
      </c>
    </row>
    <row r="11" spans="1:29" ht="15" x14ac:dyDescent="0.2">
      <c r="A11" s="16" t="s">
        <v>28</v>
      </c>
      <c r="B11" s="1">
        <v>2</v>
      </c>
      <c r="C11" s="1" t="s">
        <v>28</v>
      </c>
      <c r="D11" s="17">
        <v>9.5238095238095191E-2</v>
      </c>
      <c r="E11" s="17" t="s">
        <v>28</v>
      </c>
      <c r="F11" s="1">
        <v>8</v>
      </c>
      <c r="G11" s="1">
        <v>3</v>
      </c>
      <c r="H11" s="17">
        <v>3.9215686274509803E-2</v>
      </c>
      <c r="I11" s="17">
        <v>2.34375E-2</v>
      </c>
      <c r="J11" s="1">
        <v>40</v>
      </c>
      <c r="K11" s="1">
        <v>25</v>
      </c>
      <c r="L11" s="17">
        <v>4.5095828635851196E-2</v>
      </c>
      <c r="M11" s="17">
        <v>9.5785440613026795E-2</v>
      </c>
      <c r="N11" s="1" t="s">
        <v>28</v>
      </c>
      <c r="O11" s="1">
        <v>4</v>
      </c>
      <c r="P11" s="17" t="s">
        <v>28</v>
      </c>
      <c r="Q11" s="17">
        <v>0.08</v>
      </c>
      <c r="R11" s="1">
        <v>4</v>
      </c>
      <c r="S11" s="1">
        <v>38</v>
      </c>
      <c r="T11" s="17">
        <v>0.148148148148148</v>
      </c>
      <c r="U11" s="17">
        <v>0.128813559322034</v>
      </c>
      <c r="V11" s="1">
        <v>83</v>
      </c>
      <c r="W11" s="1">
        <v>332</v>
      </c>
      <c r="X11" s="17">
        <v>0.227397260273973</v>
      </c>
      <c r="Y11" s="17">
        <v>0.21642764015645402</v>
      </c>
      <c r="Z11" s="1">
        <v>250</v>
      </c>
      <c r="AA11" s="1">
        <v>763</v>
      </c>
      <c r="AB11" s="17">
        <v>0.28248587570621503</v>
      </c>
      <c r="AC11" s="17">
        <v>0.30728956906967397</v>
      </c>
    </row>
    <row r="12" spans="1:29" ht="15" x14ac:dyDescent="0.2">
      <c r="A12" s="10" t="s">
        <v>8</v>
      </c>
      <c r="B12" s="11">
        <v>21</v>
      </c>
      <c r="C12" s="11">
        <v>19</v>
      </c>
      <c r="D12" s="12">
        <v>1</v>
      </c>
      <c r="E12" s="12">
        <v>1</v>
      </c>
      <c r="F12" s="11">
        <v>204</v>
      </c>
      <c r="G12" s="11">
        <v>128</v>
      </c>
      <c r="H12" s="12">
        <v>1</v>
      </c>
      <c r="I12" s="12">
        <v>1</v>
      </c>
      <c r="J12" s="11">
        <v>887</v>
      </c>
      <c r="K12" s="11">
        <v>261</v>
      </c>
      <c r="L12" s="12">
        <v>1</v>
      </c>
      <c r="M12" s="12">
        <v>1</v>
      </c>
      <c r="N12" s="11">
        <v>5</v>
      </c>
      <c r="O12" s="11">
        <v>50</v>
      </c>
      <c r="P12" s="12">
        <v>1</v>
      </c>
      <c r="Q12" s="12">
        <v>1</v>
      </c>
      <c r="R12" s="11">
        <v>27</v>
      </c>
      <c r="S12" s="11">
        <v>295</v>
      </c>
      <c r="T12" s="12">
        <v>1</v>
      </c>
      <c r="U12" s="12">
        <v>1</v>
      </c>
      <c r="V12" s="11">
        <v>365</v>
      </c>
      <c r="W12" s="11">
        <v>1534</v>
      </c>
      <c r="X12" s="12">
        <v>1</v>
      </c>
      <c r="Y12" s="12">
        <v>1</v>
      </c>
      <c r="Z12" s="11">
        <v>885</v>
      </c>
      <c r="AA12" s="11">
        <v>2483</v>
      </c>
      <c r="AB12" s="12">
        <v>1</v>
      </c>
      <c r="AC12" s="12">
        <v>1</v>
      </c>
    </row>
    <row r="14" spans="1:29" ht="60.7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</sheetData>
  <sheetProtection algorithmName="SHA-512" hashValue="vOONhY8J52DFiqrQ5XxsOJ3KxjYQEG7DeW1upWLQMgemehfbG9080cU9GvMbc8dcFRpBCv5rcQrJCcnf+0bE+Q==" saltValue="xAVaGK8JiKbScLAoXZ9Q5Q==" spinCount="100000" sheet="1" objects="1" scenarios="1"/>
  <mergeCells count="2">
    <mergeCell ref="A1:AC1"/>
    <mergeCell ref="A14:AC14"/>
  </mergeCells>
  <pageMargins left="0.7" right="0.7" top="0.75" bottom="0.75" header="0.3" footer="0.3"/>
  <pageSetup scale="18" orientation="portrait" r:id="rId1"/>
  <colBreaks count="1" manualBreakCount="1">
    <brk id="30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9"/>
  </sheetPr>
  <dimension ref="A1:J13"/>
  <sheetViews>
    <sheetView view="pageBreakPreview" zoomScale="80" zoomScaleNormal="100" zoomScaleSheetLayoutView="80" workbookViewId="0">
      <selection activeCell="C23" sqref="C23"/>
    </sheetView>
  </sheetViews>
  <sheetFormatPr baseColWidth="10" defaultRowHeight="12.75" x14ac:dyDescent="0.2"/>
  <cols>
    <col min="1" max="9" width="25.7109375" customWidth="1"/>
    <col min="10" max="10" width="35.7109375" customWidth="1"/>
  </cols>
  <sheetData>
    <row r="1" spans="1:10" ht="60" customHeight="1" x14ac:dyDescent="0.2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3"/>
    </row>
    <row r="4" spans="1:10" ht="15" x14ac:dyDescent="0.2">
      <c r="A4" s="3"/>
      <c r="B4" s="7" t="s">
        <v>0</v>
      </c>
      <c r="C4" s="7" t="s">
        <v>1</v>
      </c>
      <c r="D4" s="7"/>
      <c r="E4" s="7"/>
      <c r="F4" s="7"/>
      <c r="G4" s="7" t="s">
        <v>25</v>
      </c>
      <c r="H4" s="7"/>
      <c r="I4" s="7"/>
      <c r="J4" s="7"/>
    </row>
    <row r="5" spans="1:10" x14ac:dyDescent="0.2">
      <c r="A5" s="4"/>
      <c r="B5" s="18"/>
      <c r="C5" s="18" t="s">
        <v>2</v>
      </c>
      <c r="D5" s="18"/>
      <c r="E5" s="19" t="s">
        <v>3</v>
      </c>
      <c r="F5" s="19"/>
      <c r="G5" s="18" t="s">
        <v>2</v>
      </c>
      <c r="H5" s="18"/>
      <c r="I5" s="19" t="s">
        <v>3</v>
      </c>
      <c r="J5" s="19"/>
    </row>
    <row r="6" spans="1:10" ht="14.25" x14ac:dyDescent="0.2">
      <c r="A6" s="5"/>
      <c r="B6" s="8" t="s">
        <v>4</v>
      </c>
      <c r="C6" s="8" t="s">
        <v>5</v>
      </c>
      <c r="D6" s="8" t="s">
        <v>26</v>
      </c>
      <c r="E6" s="8" t="s">
        <v>5</v>
      </c>
      <c r="F6" s="8" t="s">
        <v>26</v>
      </c>
      <c r="G6" s="8" t="s">
        <v>5</v>
      </c>
      <c r="H6" s="8" t="s">
        <v>26</v>
      </c>
      <c r="I6" s="8" t="s">
        <v>5</v>
      </c>
      <c r="J6" s="8" t="s">
        <v>26</v>
      </c>
    </row>
    <row r="7" spans="1:10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0" ht="15" x14ac:dyDescent="0.2">
      <c r="A8" s="9" t="s">
        <v>7</v>
      </c>
      <c r="B8" s="6"/>
      <c r="C8" s="1">
        <v>1077</v>
      </c>
      <c r="D8" s="1">
        <v>440</v>
      </c>
      <c r="E8" s="2">
        <v>0.94308231173379997</v>
      </c>
      <c r="F8" s="2">
        <v>0.91858037578288099</v>
      </c>
      <c r="G8" s="1">
        <v>937</v>
      </c>
      <c r="H8" s="1">
        <v>3083</v>
      </c>
      <c r="I8" s="2">
        <v>0.73203125000000002</v>
      </c>
      <c r="J8" s="2">
        <v>0.73022264329701603</v>
      </c>
    </row>
    <row r="9" spans="1:10" ht="15" x14ac:dyDescent="0.2">
      <c r="A9" s="9" t="s">
        <v>27</v>
      </c>
      <c r="B9" s="6"/>
      <c r="C9" s="1">
        <v>8</v>
      </c>
      <c r="D9" s="1">
        <v>2</v>
      </c>
      <c r="E9" s="2">
        <v>7.0052539404553407E-3</v>
      </c>
      <c r="F9" s="2">
        <v>4.1753653444676396E-3</v>
      </c>
      <c r="G9" s="1">
        <v>13</v>
      </c>
      <c r="H9" s="1">
        <v>56</v>
      </c>
      <c r="I9" s="2">
        <v>1.015625E-2</v>
      </c>
      <c r="J9" s="2">
        <v>1.3263855992420701E-2</v>
      </c>
    </row>
    <row r="10" spans="1:10" ht="15" x14ac:dyDescent="0.2">
      <c r="A10" s="9" t="s">
        <v>28</v>
      </c>
      <c r="B10" s="6"/>
      <c r="C10" s="1">
        <v>57</v>
      </c>
      <c r="D10" s="1">
        <v>37</v>
      </c>
      <c r="E10" s="2">
        <v>4.9912434325744298E-2</v>
      </c>
      <c r="F10" s="2">
        <v>7.7244258872651392E-2</v>
      </c>
      <c r="G10" s="1">
        <v>330</v>
      </c>
      <c r="H10" s="1">
        <v>1083</v>
      </c>
      <c r="I10" s="2">
        <v>0.2578125</v>
      </c>
      <c r="J10" s="2">
        <v>0.256513500710564</v>
      </c>
    </row>
    <row r="11" spans="1:10" ht="15" x14ac:dyDescent="0.2">
      <c r="A11" s="10" t="s">
        <v>8</v>
      </c>
      <c r="B11" s="6"/>
      <c r="C11" s="11">
        <v>1142</v>
      </c>
      <c r="D11" s="11">
        <v>479</v>
      </c>
      <c r="E11" s="12">
        <v>1</v>
      </c>
      <c r="F11" s="12">
        <v>1</v>
      </c>
      <c r="G11" s="11">
        <v>1280</v>
      </c>
      <c r="H11" s="11">
        <v>4222</v>
      </c>
      <c r="I11" s="12">
        <v>1</v>
      </c>
      <c r="J11" s="12">
        <v>1</v>
      </c>
    </row>
    <row r="13" spans="1:10" ht="68.25" customHeight="1" x14ac:dyDescent="0.2">
      <c r="A13" s="34" t="s">
        <v>42</v>
      </c>
      <c r="B13" s="35"/>
      <c r="C13" s="35"/>
      <c r="D13" s="35"/>
      <c r="E13" s="35"/>
      <c r="F13" s="35"/>
      <c r="G13" s="35"/>
      <c r="H13" s="35"/>
      <c r="I13" s="35"/>
      <c r="J13" s="35"/>
    </row>
  </sheetData>
  <sheetProtection algorithmName="SHA-512" hashValue="PFvytYRPN3uj/6mVG9XxLV38DF2cza2+yR8O6ecpmXGaVMEOXWU+h1YeQL25Dc8yD48Ekbwd++8kAiMskpHy4w==" saltValue="gUPF/c4X2iTKSUgQhtj6dA==" spinCount="100000" sheet="1" objects="1" scenarios="1"/>
  <mergeCells count="2">
    <mergeCell ref="A13:J13"/>
    <mergeCell ref="A1:J1"/>
  </mergeCells>
  <pageMargins left="0.7" right="0.7" top="0.75" bottom="0.75" header="0.3" footer="0.3"/>
  <pageSetup scale="3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9"/>
  </sheetPr>
  <dimension ref="A1:AC14"/>
  <sheetViews>
    <sheetView view="pageBreakPreview" zoomScale="80" zoomScaleNormal="80" zoomScaleSheetLayoutView="80" workbookViewId="0">
      <selection activeCell="E25" sqref="E25"/>
    </sheetView>
  </sheetViews>
  <sheetFormatPr baseColWidth="10" defaultRowHeight="12.75" x14ac:dyDescent="0.2"/>
  <cols>
    <col min="1" max="1" width="25.7109375" customWidth="1"/>
    <col min="2" max="25" width="15.7109375" customWidth="1"/>
    <col min="26" max="26" width="17.140625" customWidth="1"/>
    <col min="27" max="27" width="8.42578125" customWidth="1"/>
    <col min="28" max="28" width="12.85546875" customWidth="1"/>
    <col min="29" max="29" width="15.28515625" customWidth="1"/>
  </cols>
  <sheetData>
    <row r="1" spans="1:29" ht="92.25" customHeight="1" x14ac:dyDescent="0.2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4" spans="1:29" ht="15" x14ac:dyDescent="0.2">
      <c r="A4" s="3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25</v>
      </c>
      <c r="S4" s="29"/>
      <c r="T4" s="29"/>
      <c r="U4" s="29"/>
      <c r="V4" s="29"/>
      <c r="W4" s="29"/>
      <c r="X4" s="29"/>
      <c r="Y4" s="29"/>
      <c r="Z4" s="7"/>
      <c r="AA4" s="7"/>
      <c r="AB4" s="7"/>
      <c r="AC4" s="7"/>
    </row>
    <row r="5" spans="1:29" ht="38.25" x14ac:dyDescent="0.2">
      <c r="A5" s="4"/>
      <c r="B5" s="30" t="s">
        <v>30</v>
      </c>
      <c r="C5" s="30"/>
      <c r="D5" s="30"/>
      <c r="E5" s="30"/>
      <c r="F5" s="30" t="s">
        <v>31</v>
      </c>
      <c r="G5" s="30"/>
      <c r="H5" s="30"/>
      <c r="I5" s="30"/>
      <c r="J5" s="30" t="s">
        <v>32</v>
      </c>
      <c r="K5" s="30"/>
      <c r="L5" s="30"/>
      <c r="M5" s="30"/>
      <c r="N5" s="30" t="s">
        <v>33</v>
      </c>
      <c r="O5" s="30"/>
      <c r="P5" s="30"/>
      <c r="Q5" s="30"/>
      <c r="R5" s="30" t="s">
        <v>34</v>
      </c>
      <c r="S5" s="30"/>
      <c r="T5" s="30"/>
      <c r="U5" s="30"/>
      <c r="V5" s="30" t="s">
        <v>35</v>
      </c>
      <c r="W5" s="30"/>
      <c r="X5" s="30"/>
      <c r="Y5" s="30"/>
      <c r="Z5" s="13" t="s">
        <v>36</v>
      </c>
      <c r="AA5" s="13"/>
      <c r="AB5" s="13"/>
      <c r="AC5" s="13"/>
    </row>
    <row r="6" spans="1:29" ht="15" x14ac:dyDescent="0.2">
      <c r="A6" s="4"/>
      <c r="B6" s="14" t="s">
        <v>2</v>
      </c>
      <c r="C6" s="14"/>
      <c r="D6" s="15" t="s">
        <v>37</v>
      </c>
      <c r="E6" s="15"/>
      <c r="F6" s="14" t="s">
        <v>2</v>
      </c>
      <c r="G6" s="14"/>
      <c r="H6" s="15" t="s">
        <v>37</v>
      </c>
      <c r="I6" s="15"/>
      <c r="J6" s="14" t="s">
        <v>2</v>
      </c>
      <c r="K6" s="14"/>
      <c r="L6" s="15" t="s">
        <v>37</v>
      </c>
      <c r="M6" s="15"/>
      <c r="N6" s="14" t="s">
        <v>2</v>
      </c>
      <c r="O6" s="14"/>
      <c r="P6" s="15" t="s">
        <v>37</v>
      </c>
      <c r="Q6" s="15"/>
      <c r="R6" s="14" t="s">
        <v>2</v>
      </c>
      <c r="S6" s="14"/>
      <c r="T6" s="15" t="s">
        <v>37</v>
      </c>
      <c r="U6" s="15"/>
      <c r="V6" s="14" t="s">
        <v>2</v>
      </c>
      <c r="W6" s="14"/>
      <c r="X6" s="15" t="s">
        <v>37</v>
      </c>
      <c r="Y6" s="15"/>
      <c r="Z6" s="14" t="s">
        <v>2</v>
      </c>
      <c r="AA6" s="14"/>
      <c r="AB6" s="15" t="s">
        <v>37</v>
      </c>
      <c r="AC6" s="15"/>
    </row>
    <row r="7" spans="1:29" ht="14.25" x14ac:dyDescent="0.2">
      <c r="A7" s="5"/>
      <c r="B7" s="8" t="s">
        <v>5</v>
      </c>
      <c r="C7" s="8" t="s">
        <v>26</v>
      </c>
      <c r="D7" s="8" t="s">
        <v>5</v>
      </c>
      <c r="E7" s="8" t="s">
        <v>26</v>
      </c>
      <c r="F7" s="8" t="s">
        <v>5</v>
      </c>
      <c r="G7" s="8" t="s">
        <v>26</v>
      </c>
      <c r="H7" s="8" t="s">
        <v>5</v>
      </c>
      <c r="I7" s="8" t="s">
        <v>26</v>
      </c>
      <c r="J7" s="8" t="s">
        <v>5</v>
      </c>
      <c r="K7" s="8" t="s">
        <v>26</v>
      </c>
      <c r="L7" s="8" t="s">
        <v>5</v>
      </c>
      <c r="M7" s="8" t="s">
        <v>26</v>
      </c>
      <c r="N7" s="8" t="s">
        <v>5</v>
      </c>
      <c r="O7" s="8" t="s">
        <v>26</v>
      </c>
      <c r="P7" s="8" t="s">
        <v>5</v>
      </c>
      <c r="Q7" s="8" t="s">
        <v>26</v>
      </c>
      <c r="R7" s="8" t="s">
        <v>5</v>
      </c>
      <c r="S7" s="8" t="s">
        <v>26</v>
      </c>
      <c r="T7" s="8" t="s">
        <v>5</v>
      </c>
      <c r="U7" s="8" t="s">
        <v>26</v>
      </c>
      <c r="V7" s="8" t="s">
        <v>5</v>
      </c>
      <c r="W7" s="8" t="s">
        <v>26</v>
      </c>
      <c r="X7" s="8" t="s">
        <v>5</v>
      </c>
      <c r="Y7" s="8" t="s">
        <v>26</v>
      </c>
      <c r="Z7" s="8" t="s">
        <v>5</v>
      </c>
      <c r="AA7" s="8" t="s">
        <v>26</v>
      </c>
      <c r="AB7" s="8" t="s">
        <v>5</v>
      </c>
      <c r="AC7" s="8" t="s">
        <v>26</v>
      </c>
    </row>
    <row r="8" spans="1:29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x14ac:dyDescent="0.2">
      <c r="A9" s="16" t="s">
        <v>7</v>
      </c>
      <c r="B9" s="1">
        <v>20</v>
      </c>
      <c r="C9" s="1">
        <v>19</v>
      </c>
      <c r="D9" s="17">
        <v>0.90909090909090906</v>
      </c>
      <c r="E9" s="17">
        <v>1</v>
      </c>
      <c r="F9" s="1">
        <v>219</v>
      </c>
      <c r="G9" s="1">
        <v>131</v>
      </c>
      <c r="H9" s="17">
        <v>0.96902654867256599</v>
      </c>
      <c r="I9" s="17">
        <v>0.95620437956204407</v>
      </c>
      <c r="J9" s="1">
        <v>833</v>
      </c>
      <c r="K9" s="1">
        <v>240</v>
      </c>
      <c r="L9" s="17">
        <v>0.93700787401574792</v>
      </c>
      <c r="M9" s="17">
        <v>0.89552238805970097</v>
      </c>
      <c r="N9" s="1">
        <v>5</v>
      </c>
      <c r="O9" s="1">
        <v>50</v>
      </c>
      <c r="P9" s="17">
        <v>1</v>
      </c>
      <c r="Q9" s="17">
        <v>0.90909090909090906</v>
      </c>
      <c r="R9" s="1">
        <v>24</v>
      </c>
      <c r="S9" s="1">
        <v>238</v>
      </c>
      <c r="T9" s="17">
        <v>0.85714285714285698</v>
      </c>
      <c r="U9" s="17">
        <v>0.87179487179487203</v>
      </c>
      <c r="V9" s="1">
        <v>282</v>
      </c>
      <c r="W9" s="1">
        <v>1133</v>
      </c>
      <c r="X9" s="17">
        <v>0.75603217158176894</v>
      </c>
      <c r="Y9" s="17">
        <v>0.76142473118279608</v>
      </c>
      <c r="Z9" s="1">
        <v>631</v>
      </c>
      <c r="AA9" s="1">
        <v>1712</v>
      </c>
      <c r="AB9" s="17">
        <v>0.71786120591581293</v>
      </c>
      <c r="AC9" s="17">
        <v>0.69565217391304301</v>
      </c>
    </row>
    <row r="10" spans="1:29" ht="15" x14ac:dyDescent="0.2">
      <c r="A10" s="16" t="s">
        <v>27</v>
      </c>
      <c r="B10" s="1" t="s">
        <v>28</v>
      </c>
      <c r="C10" s="1" t="s">
        <v>28</v>
      </c>
      <c r="D10" s="17" t="s">
        <v>28</v>
      </c>
      <c r="E10" s="17" t="s">
        <v>28</v>
      </c>
      <c r="F10" s="1" t="s">
        <v>28</v>
      </c>
      <c r="G10" s="1" t="s">
        <v>28</v>
      </c>
      <c r="H10" s="17" t="s">
        <v>28</v>
      </c>
      <c r="I10" s="17" t="s">
        <v>28</v>
      </c>
      <c r="J10" s="1">
        <v>8</v>
      </c>
      <c r="K10" s="1">
        <v>2</v>
      </c>
      <c r="L10" s="17">
        <v>8.9988751406074197E-3</v>
      </c>
      <c r="M10" s="17">
        <v>7.4626865671641798E-3</v>
      </c>
      <c r="N10" s="1" t="s">
        <v>28</v>
      </c>
      <c r="O10" s="1" t="s">
        <v>28</v>
      </c>
      <c r="P10" s="17" t="s">
        <v>28</v>
      </c>
      <c r="Q10" s="17" t="s">
        <v>28</v>
      </c>
      <c r="R10" s="1" t="s">
        <v>28</v>
      </c>
      <c r="S10" s="1">
        <v>3</v>
      </c>
      <c r="T10" s="17" t="s">
        <v>28</v>
      </c>
      <c r="U10" s="17">
        <v>1.0989010989011E-2</v>
      </c>
      <c r="V10" s="1">
        <v>5</v>
      </c>
      <c r="W10" s="1">
        <v>21</v>
      </c>
      <c r="X10" s="17">
        <v>1.34048257372654E-2</v>
      </c>
      <c r="Y10" s="17">
        <v>1.4112903225806502E-2</v>
      </c>
      <c r="Z10" s="1">
        <v>8</v>
      </c>
      <c r="AA10" s="1">
        <v>32</v>
      </c>
      <c r="AB10" s="17">
        <v>9.1012514220705307E-3</v>
      </c>
      <c r="AC10" s="17">
        <v>1.3002844372206401E-2</v>
      </c>
    </row>
    <row r="11" spans="1:29" ht="15" x14ac:dyDescent="0.2">
      <c r="A11" s="16" t="s">
        <v>28</v>
      </c>
      <c r="B11" s="1">
        <v>2</v>
      </c>
      <c r="C11" s="1" t="s">
        <v>28</v>
      </c>
      <c r="D11" s="17">
        <v>9.0909090909090898E-2</v>
      </c>
      <c r="E11" s="17" t="s">
        <v>28</v>
      </c>
      <c r="F11" s="1">
        <v>7</v>
      </c>
      <c r="G11" s="1">
        <v>6</v>
      </c>
      <c r="H11" s="17">
        <v>3.09734513274336E-2</v>
      </c>
      <c r="I11" s="17">
        <v>4.3795620437956199E-2</v>
      </c>
      <c r="J11" s="1">
        <v>48</v>
      </c>
      <c r="K11" s="1">
        <v>26</v>
      </c>
      <c r="L11" s="17">
        <v>5.3993250843644501E-2</v>
      </c>
      <c r="M11" s="17">
        <v>9.7014925373134303E-2</v>
      </c>
      <c r="N11" s="1" t="s">
        <v>28</v>
      </c>
      <c r="O11" s="1">
        <v>5</v>
      </c>
      <c r="P11" s="17" t="s">
        <v>28</v>
      </c>
      <c r="Q11" s="17">
        <v>9.0909090909090898E-2</v>
      </c>
      <c r="R11" s="1">
        <v>4</v>
      </c>
      <c r="S11" s="1">
        <v>32</v>
      </c>
      <c r="T11" s="17">
        <v>0.14285714285714299</v>
      </c>
      <c r="U11" s="17">
        <v>0.11721611721611701</v>
      </c>
      <c r="V11" s="1">
        <v>86</v>
      </c>
      <c r="W11" s="1">
        <v>334</v>
      </c>
      <c r="X11" s="17">
        <v>0.230563002680965</v>
      </c>
      <c r="Y11" s="17">
        <v>0.22446236559139798</v>
      </c>
      <c r="Z11" s="1">
        <v>240</v>
      </c>
      <c r="AA11" s="1">
        <v>717</v>
      </c>
      <c r="AB11" s="17">
        <v>0.27303754266211605</v>
      </c>
      <c r="AC11" s="17">
        <v>0.29134498171475004</v>
      </c>
    </row>
    <row r="12" spans="1:29" ht="15" x14ac:dyDescent="0.2">
      <c r="A12" s="10" t="s">
        <v>8</v>
      </c>
      <c r="B12" s="11">
        <v>22</v>
      </c>
      <c r="C12" s="11">
        <v>19</v>
      </c>
      <c r="D12" s="12">
        <v>1</v>
      </c>
      <c r="E12" s="12">
        <v>1</v>
      </c>
      <c r="F12" s="11">
        <v>226</v>
      </c>
      <c r="G12" s="11">
        <v>137</v>
      </c>
      <c r="H12" s="12">
        <v>1</v>
      </c>
      <c r="I12" s="12">
        <v>1</v>
      </c>
      <c r="J12" s="11">
        <v>889</v>
      </c>
      <c r="K12" s="11">
        <v>268</v>
      </c>
      <c r="L12" s="12">
        <v>1</v>
      </c>
      <c r="M12" s="12">
        <v>1</v>
      </c>
      <c r="N12" s="11">
        <v>5</v>
      </c>
      <c r="O12" s="11">
        <v>55</v>
      </c>
      <c r="P12" s="12">
        <v>1</v>
      </c>
      <c r="Q12" s="12">
        <v>1</v>
      </c>
      <c r="R12" s="11">
        <v>28</v>
      </c>
      <c r="S12" s="11">
        <v>273</v>
      </c>
      <c r="T12" s="12">
        <v>1</v>
      </c>
      <c r="U12" s="12">
        <v>1</v>
      </c>
      <c r="V12" s="11">
        <v>373</v>
      </c>
      <c r="W12" s="11">
        <v>1488</v>
      </c>
      <c r="X12" s="12">
        <v>1</v>
      </c>
      <c r="Y12" s="12">
        <v>1</v>
      </c>
      <c r="Z12" s="11">
        <v>879</v>
      </c>
      <c r="AA12" s="11">
        <v>2461</v>
      </c>
      <c r="AB12" s="12">
        <v>1</v>
      </c>
      <c r="AC12" s="12">
        <v>1</v>
      </c>
    </row>
    <row r="14" spans="1:29" ht="66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</sheetData>
  <sheetProtection algorithmName="SHA-512" hashValue="FgMjrGXSPVadPCJHiYihkeGuUYe+mFFGKNJTCpuCbzNwjtTth5Rm3DPKZ6su6iwVeoVEGJkYAgS8WXu+jW7jJQ==" saltValue="dKcz8hQYaq1D6X7pNV06ig==" spinCount="100000" sheet="1" objects="1" scenarios="1"/>
  <mergeCells count="2">
    <mergeCell ref="A1:AC1"/>
    <mergeCell ref="A14:AC14"/>
  </mergeCells>
  <pageMargins left="0.7" right="0.7" top="0.75" bottom="0.75" header="0.3" footer="0.3"/>
  <pageSetup scale="19" orientation="portrait" r:id="rId1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/>
  </sheetPr>
  <dimension ref="A1:Z14"/>
  <sheetViews>
    <sheetView view="pageBreakPreview" topLeftCell="D1" zoomScale="80" zoomScaleNormal="80" zoomScaleSheetLayoutView="80" workbookViewId="0">
      <selection activeCell="B66" sqref="B66"/>
    </sheetView>
  </sheetViews>
  <sheetFormatPr baseColWidth="10" defaultRowHeight="12.75" x14ac:dyDescent="0.2"/>
  <cols>
    <col min="1" max="1" width="25.7109375" customWidth="1"/>
    <col min="2" max="26" width="15.7109375" style="20" customWidth="1"/>
  </cols>
  <sheetData>
    <row r="1" spans="1:26" ht="84" customHeight="1" x14ac:dyDescent="0.2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4" spans="1:26" ht="15" x14ac:dyDescent="0.2">
      <c r="A4" s="3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25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8.25" x14ac:dyDescent="0.2">
      <c r="A5" s="4"/>
      <c r="B5" s="30" t="s">
        <v>29</v>
      </c>
      <c r="C5" s="30" t="s">
        <v>30</v>
      </c>
      <c r="D5" s="30"/>
      <c r="E5" s="30"/>
      <c r="F5" s="30"/>
      <c r="G5" s="30" t="s">
        <v>31</v>
      </c>
      <c r="H5" s="30"/>
      <c r="I5" s="30"/>
      <c r="J5" s="30"/>
      <c r="K5" s="30" t="s">
        <v>32</v>
      </c>
      <c r="L5" s="30"/>
      <c r="M5" s="30"/>
      <c r="N5" s="30"/>
      <c r="O5" s="30" t="s">
        <v>34</v>
      </c>
      <c r="P5" s="30"/>
      <c r="Q5" s="30"/>
      <c r="R5" s="30"/>
      <c r="S5" s="30" t="s">
        <v>35</v>
      </c>
      <c r="T5" s="30"/>
      <c r="U5" s="30"/>
      <c r="V5" s="30"/>
      <c r="W5" s="30" t="s">
        <v>36</v>
      </c>
      <c r="X5" s="30"/>
      <c r="Y5" s="30"/>
      <c r="Z5" s="30"/>
    </row>
    <row r="6" spans="1:26" ht="15" x14ac:dyDescent="0.2">
      <c r="A6" s="4"/>
      <c r="B6" s="21"/>
      <c r="C6" s="21" t="s">
        <v>2</v>
      </c>
      <c r="D6" s="21"/>
      <c r="E6" s="22" t="s">
        <v>37</v>
      </c>
      <c r="F6" s="22"/>
      <c r="G6" s="21" t="s">
        <v>2</v>
      </c>
      <c r="H6" s="21"/>
      <c r="I6" s="22" t="s">
        <v>37</v>
      </c>
      <c r="J6" s="22"/>
      <c r="K6" s="21" t="s">
        <v>2</v>
      </c>
      <c r="L6" s="21"/>
      <c r="M6" s="22" t="s">
        <v>37</v>
      </c>
      <c r="N6" s="22"/>
      <c r="O6" s="21" t="s">
        <v>2</v>
      </c>
      <c r="P6" s="21"/>
      <c r="Q6" s="22" t="s">
        <v>37</v>
      </c>
      <c r="R6" s="22"/>
      <c r="S6" s="21" t="s">
        <v>2</v>
      </c>
      <c r="T6" s="21"/>
      <c r="U6" s="22" t="s">
        <v>37</v>
      </c>
      <c r="V6" s="22"/>
      <c r="W6" s="21" t="s">
        <v>2</v>
      </c>
      <c r="X6" s="21"/>
      <c r="Y6" s="22" t="s">
        <v>37</v>
      </c>
      <c r="Z6" s="22"/>
    </row>
    <row r="7" spans="1:26" ht="14.25" x14ac:dyDescent="0.2">
      <c r="A7" s="5"/>
      <c r="B7" s="23" t="s">
        <v>4</v>
      </c>
      <c r="C7" s="23" t="s">
        <v>5</v>
      </c>
      <c r="D7" s="23" t="s">
        <v>26</v>
      </c>
      <c r="E7" s="23" t="s">
        <v>5</v>
      </c>
      <c r="F7" s="23" t="s">
        <v>26</v>
      </c>
      <c r="G7" s="23" t="s">
        <v>5</v>
      </c>
      <c r="H7" s="23" t="s">
        <v>26</v>
      </c>
      <c r="I7" s="23" t="s">
        <v>5</v>
      </c>
      <c r="J7" s="23" t="s">
        <v>26</v>
      </c>
      <c r="K7" s="23" t="s">
        <v>5</v>
      </c>
      <c r="L7" s="23" t="s">
        <v>26</v>
      </c>
      <c r="M7" s="23" t="s">
        <v>5</v>
      </c>
      <c r="N7" s="23" t="s">
        <v>26</v>
      </c>
      <c r="O7" s="23" t="s">
        <v>5</v>
      </c>
      <c r="P7" s="23" t="s">
        <v>26</v>
      </c>
      <c r="Q7" s="23" t="s">
        <v>5</v>
      </c>
      <c r="R7" s="23" t="s">
        <v>26</v>
      </c>
      <c r="S7" s="23" t="s">
        <v>5</v>
      </c>
      <c r="T7" s="23" t="s">
        <v>26</v>
      </c>
      <c r="U7" s="23" t="s">
        <v>5</v>
      </c>
      <c r="V7" s="23" t="s">
        <v>26</v>
      </c>
      <c r="W7" s="23" t="s">
        <v>5</v>
      </c>
      <c r="X7" s="23" t="s">
        <v>26</v>
      </c>
      <c r="Y7" s="23" t="s">
        <v>5</v>
      </c>
      <c r="Z7" s="23" t="s">
        <v>26</v>
      </c>
    </row>
    <row r="8" spans="1:26" ht="15" x14ac:dyDescent="0.2">
      <c r="A8" s="16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x14ac:dyDescent="0.2">
      <c r="A9" s="16" t="s">
        <v>7</v>
      </c>
      <c r="B9" s="24"/>
      <c r="C9" s="25">
        <v>7</v>
      </c>
      <c r="D9" s="25">
        <v>6</v>
      </c>
      <c r="E9" s="26">
        <v>0.875</v>
      </c>
      <c r="F9" s="26">
        <v>0.75</v>
      </c>
      <c r="G9" s="25">
        <v>45</v>
      </c>
      <c r="H9" s="25">
        <v>35</v>
      </c>
      <c r="I9" s="26">
        <v>0.97826086956521696</v>
      </c>
      <c r="J9" s="26">
        <v>0.97222222222222199</v>
      </c>
      <c r="K9" s="25">
        <v>339</v>
      </c>
      <c r="L9" s="25">
        <v>75</v>
      </c>
      <c r="M9" s="26">
        <v>0.95492957746478901</v>
      </c>
      <c r="N9" s="26">
        <v>0.86206896551724099</v>
      </c>
      <c r="O9" s="25">
        <v>16</v>
      </c>
      <c r="P9" s="25">
        <v>257</v>
      </c>
      <c r="Q9" s="26">
        <v>0.88888888888888906</v>
      </c>
      <c r="R9" s="26">
        <v>0.7406340057636891</v>
      </c>
      <c r="S9" s="25">
        <v>192</v>
      </c>
      <c r="T9" s="25">
        <v>1105</v>
      </c>
      <c r="U9" s="26">
        <v>0.752941176470588</v>
      </c>
      <c r="V9" s="26">
        <v>0.72175048987589796</v>
      </c>
      <c r="W9" s="25">
        <v>543</v>
      </c>
      <c r="X9" s="25">
        <v>1509</v>
      </c>
      <c r="Y9" s="26">
        <v>0.63360560093348905</v>
      </c>
      <c r="Z9" s="26">
        <v>0.60071656050955402</v>
      </c>
    </row>
    <row r="10" spans="1:26" ht="15" x14ac:dyDescent="0.2">
      <c r="A10" s="16" t="s">
        <v>27</v>
      </c>
      <c r="B10" s="24"/>
      <c r="C10" s="25" t="s">
        <v>28</v>
      </c>
      <c r="D10" s="25" t="s">
        <v>28</v>
      </c>
      <c r="E10" s="26" t="s">
        <v>28</v>
      </c>
      <c r="F10" s="26" t="s">
        <v>28</v>
      </c>
      <c r="G10" s="25" t="s">
        <v>28</v>
      </c>
      <c r="H10" s="25" t="s">
        <v>28</v>
      </c>
      <c r="I10" s="26" t="s">
        <v>28</v>
      </c>
      <c r="J10" s="26" t="s">
        <v>28</v>
      </c>
      <c r="K10" s="25">
        <v>2</v>
      </c>
      <c r="L10" s="25">
        <v>1</v>
      </c>
      <c r="M10" s="26">
        <v>5.6338028169014105E-3</v>
      </c>
      <c r="N10" s="26">
        <v>1.1494252873563201E-2</v>
      </c>
      <c r="O10" s="25" t="s">
        <v>28</v>
      </c>
      <c r="P10" s="25">
        <v>3</v>
      </c>
      <c r="Q10" s="26" t="s">
        <v>28</v>
      </c>
      <c r="R10" s="26">
        <v>8.6455331412103702E-3</v>
      </c>
      <c r="S10" s="25">
        <v>4</v>
      </c>
      <c r="T10" s="25">
        <v>18</v>
      </c>
      <c r="U10" s="26">
        <v>1.5686274509803897E-2</v>
      </c>
      <c r="V10" s="26">
        <v>1.1757021554539501E-2</v>
      </c>
      <c r="W10" s="25">
        <v>6</v>
      </c>
      <c r="X10" s="25">
        <v>35</v>
      </c>
      <c r="Y10" s="26">
        <v>7.0011668611435207E-3</v>
      </c>
      <c r="Z10" s="26">
        <v>1.3933121019108301E-2</v>
      </c>
    </row>
    <row r="11" spans="1:26" ht="15" x14ac:dyDescent="0.2">
      <c r="A11" s="16" t="s">
        <v>28</v>
      </c>
      <c r="B11" s="24"/>
      <c r="C11" s="25">
        <v>1</v>
      </c>
      <c r="D11" s="25">
        <v>2</v>
      </c>
      <c r="E11" s="26">
        <v>0.125</v>
      </c>
      <c r="F11" s="26">
        <v>0.25</v>
      </c>
      <c r="G11" s="25">
        <v>1</v>
      </c>
      <c r="H11" s="25">
        <v>1</v>
      </c>
      <c r="I11" s="26">
        <v>2.1739130434782598E-2</v>
      </c>
      <c r="J11" s="26">
        <v>2.7777777777777801E-2</v>
      </c>
      <c r="K11" s="25">
        <v>14</v>
      </c>
      <c r="L11" s="25">
        <v>11</v>
      </c>
      <c r="M11" s="26">
        <v>3.9436619718309904E-2</v>
      </c>
      <c r="N11" s="26">
        <v>0.126436781609195</v>
      </c>
      <c r="O11" s="25">
        <v>2</v>
      </c>
      <c r="P11" s="25">
        <v>87</v>
      </c>
      <c r="Q11" s="26">
        <v>0.11111111111111101</v>
      </c>
      <c r="R11" s="26">
        <v>0.25072046109510099</v>
      </c>
      <c r="S11" s="25">
        <v>59</v>
      </c>
      <c r="T11" s="25">
        <v>408</v>
      </c>
      <c r="U11" s="26">
        <v>0.23137254901960802</v>
      </c>
      <c r="V11" s="26">
        <v>0.26649248856956204</v>
      </c>
      <c r="W11" s="25">
        <v>308</v>
      </c>
      <c r="X11" s="25">
        <v>968</v>
      </c>
      <c r="Y11" s="26">
        <v>0.35939323220536801</v>
      </c>
      <c r="Z11" s="26">
        <v>0.38535031847133805</v>
      </c>
    </row>
    <row r="12" spans="1:26" ht="15" x14ac:dyDescent="0.2">
      <c r="A12" s="10" t="s">
        <v>8</v>
      </c>
      <c r="B12" s="24"/>
      <c r="C12" s="27">
        <v>8</v>
      </c>
      <c r="D12" s="27">
        <v>8</v>
      </c>
      <c r="E12" s="28">
        <v>1</v>
      </c>
      <c r="F12" s="28">
        <v>1</v>
      </c>
      <c r="G12" s="27">
        <v>46</v>
      </c>
      <c r="H12" s="27">
        <v>36</v>
      </c>
      <c r="I12" s="28">
        <v>1</v>
      </c>
      <c r="J12" s="28">
        <v>1</v>
      </c>
      <c r="K12" s="27">
        <v>355</v>
      </c>
      <c r="L12" s="27">
        <v>87</v>
      </c>
      <c r="M12" s="28">
        <v>1</v>
      </c>
      <c r="N12" s="28">
        <v>1</v>
      </c>
      <c r="O12" s="27">
        <v>18</v>
      </c>
      <c r="P12" s="27">
        <v>347</v>
      </c>
      <c r="Q12" s="28">
        <v>1</v>
      </c>
      <c r="R12" s="28">
        <v>1</v>
      </c>
      <c r="S12" s="27">
        <v>255</v>
      </c>
      <c r="T12" s="27">
        <v>1531</v>
      </c>
      <c r="U12" s="28">
        <v>1</v>
      </c>
      <c r="V12" s="28">
        <v>1</v>
      </c>
      <c r="W12" s="27">
        <v>857</v>
      </c>
      <c r="X12" s="27">
        <v>2512</v>
      </c>
      <c r="Y12" s="28">
        <v>1</v>
      </c>
      <c r="Z12" s="28">
        <v>1</v>
      </c>
    </row>
    <row r="14" spans="1:26" ht="70.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</sheetData>
  <sheetProtection algorithmName="SHA-512" hashValue="UPYNu1I3vXdOYMGI8eI/DilZDcJCSJm1ERca92HieV/+vqnOSxxerTTbj4/pvezXIL0shYIqsnZPSEZQQd4iCA==" saltValue="Fz7Cq3ZDhyaQYxDo1QSMFg==" spinCount="100000" sheet="1" objects="1" scenarios="1"/>
  <mergeCells count="2">
    <mergeCell ref="A14:Z14"/>
    <mergeCell ref="A1:Z1"/>
  </mergeCells>
  <pageMargins left="0.7" right="0.7" top="0.75" bottom="0.75" header="0.3" footer="0.3"/>
  <pageSetup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/>
  </sheetPr>
  <dimension ref="A1:I13"/>
  <sheetViews>
    <sheetView view="pageBreakPreview" zoomScale="80" zoomScaleNormal="70" zoomScaleSheetLayoutView="80" workbookViewId="0">
      <selection activeCell="E25" sqref="E25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65.25" customHeight="1" x14ac:dyDescent="0.2">
      <c r="A1" s="31" t="s">
        <v>41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569</v>
      </c>
      <c r="C8" s="1">
        <v>194</v>
      </c>
      <c r="D8" s="2">
        <v>0.95630252100840296</v>
      </c>
      <c r="E8" s="2">
        <v>0.91509433962264208</v>
      </c>
      <c r="F8" s="1">
        <v>802</v>
      </c>
      <c r="G8" s="1">
        <v>3000</v>
      </c>
      <c r="H8" s="2">
        <v>0.68371696504688806</v>
      </c>
      <c r="I8" s="2">
        <v>0.67628494138863804</v>
      </c>
    </row>
    <row r="9" spans="1:9" ht="15" x14ac:dyDescent="0.2">
      <c r="A9" s="9" t="s">
        <v>27</v>
      </c>
      <c r="B9" s="1">
        <v>4</v>
      </c>
      <c r="C9" s="1">
        <v>1</v>
      </c>
      <c r="D9" s="2">
        <v>6.7226890756302508E-3</v>
      </c>
      <c r="E9" s="2">
        <v>4.7169811320754698E-3</v>
      </c>
      <c r="F9" s="1">
        <v>11</v>
      </c>
      <c r="G9" s="1">
        <v>55</v>
      </c>
      <c r="H9" s="2">
        <v>9.377664109121912E-3</v>
      </c>
      <c r="I9" s="2">
        <v>1.2398557258791699E-2</v>
      </c>
    </row>
    <row r="10" spans="1:9" ht="15" x14ac:dyDescent="0.2">
      <c r="A10" s="9" t="s">
        <v>28</v>
      </c>
      <c r="B10" s="1">
        <v>22</v>
      </c>
      <c r="C10" s="1">
        <v>17</v>
      </c>
      <c r="D10" s="2">
        <v>3.6974789915966394E-2</v>
      </c>
      <c r="E10" s="2">
        <v>8.0188679245283001E-2</v>
      </c>
      <c r="F10" s="1">
        <v>360</v>
      </c>
      <c r="G10" s="1">
        <v>1381</v>
      </c>
      <c r="H10" s="2">
        <v>0.30690537084399</v>
      </c>
      <c r="I10" s="2">
        <v>0.31131650135257</v>
      </c>
    </row>
    <row r="11" spans="1:9" ht="15" x14ac:dyDescent="0.2">
      <c r="A11" s="10" t="s">
        <v>8</v>
      </c>
      <c r="B11" s="11">
        <v>595</v>
      </c>
      <c r="C11" s="11">
        <v>212</v>
      </c>
      <c r="D11" s="12">
        <v>1</v>
      </c>
      <c r="E11" s="12">
        <v>1</v>
      </c>
      <c r="F11" s="11">
        <v>1173</v>
      </c>
      <c r="G11" s="11">
        <v>4436</v>
      </c>
      <c r="H11" s="12">
        <v>1</v>
      </c>
      <c r="I11" s="12">
        <v>1</v>
      </c>
    </row>
    <row r="13" spans="1:9" ht="45" customHeight="1" x14ac:dyDescent="0.2">
      <c r="A13" s="34" t="s">
        <v>9</v>
      </c>
      <c r="B13" s="34"/>
      <c r="C13" s="34"/>
      <c r="D13" s="34"/>
      <c r="E13" s="34"/>
      <c r="F13" s="34"/>
      <c r="G13" s="34"/>
      <c r="H13" s="34"/>
      <c r="I13" s="34"/>
    </row>
  </sheetData>
  <sheetProtection algorithmName="SHA-512" hashValue="M1o3eVpAMKYF8rgEGOwQXmFFgjBeqiceWrTlNQcqcEUianiyFSa7ThiQSIkZnw5JhZwJu4uMda0j3s2PSRi3UA==" saltValue="LZJQm3lUK6BMluD9kLmFOg==" spinCount="100000" sheet="1" objects="1" scenarios="1"/>
  <mergeCells count="2">
    <mergeCell ref="A13:I13"/>
    <mergeCell ref="A1:I1"/>
  </mergeCell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/>
  </sheetPr>
  <dimension ref="A1:Z14"/>
  <sheetViews>
    <sheetView tabSelected="1" view="pageBreakPreview" topLeftCell="D1" zoomScale="80" zoomScaleNormal="80" zoomScaleSheetLayoutView="80" workbookViewId="0">
      <selection activeCell="I11" sqref="I11"/>
    </sheetView>
  </sheetViews>
  <sheetFormatPr baseColWidth="10" defaultRowHeight="12.75" x14ac:dyDescent="0.2"/>
  <cols>
    <col min="1" max="1" width="25.7109375" customWidth="1"/>
    <col min="2" max="26" width="15.7109375" customWidth="1"/>
  </cols>
  <sheetData>
    <row r="1" spans="1:26" ht="72.75" customHeight="1" x14ac:dyDescent="0.2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4" spans="1:26" ht="15" x14ac:dyDescent="0.2">
      <c r="A4" s="3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25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8.25" x14ac:dyDescent="0.2">
      <c r="A5" s="4"/>
      <c r="B5" s="30" t="s">
        <v>29</v>
      </c>
      <c r="C5" s="30" t="s">
        <v>30</v>
      </c>
      <c r="D5" s="30"/>
      <c r="E5" s="30"/>
      <c r="F5" s="30"/>
      <c r="G5" s="30" t="s">
        <v>31</v>
      </c>
      <c r="H5" s="30"/>
      <c r="I5" s="30"/>
      <c r="J5" s="30"/>
      <c r="K5" s="30" t="s">
        <v>32</v>
      </c>
      <c r="L5" s="30"/>
      <c r="M5" s="30"/>
      <c r="N5" s="30"/>
      <c r="O5" s="30" t="s">
        <v>34</v>
      </c>
      <c r="P5" s="30"/>
      <c r="Q5" s="30"/>
      <c r="R5" s="30"/>
      <c r="S5" s="30" t="s">
        <v>35</v>
      </c>
      <c r="T5" s="30"/>
      <c r="U5" s="30"/>
      <c r="V5" s="30"/>
      <c r="W5" s="30" t="s">
        <v>36</v>
      </c>
      <c r="X5" s="30"/>
      <c r="Y5" s="30"/>
      <c r="Z5" s="30"/>
    </row>
    <row r="6" spans="1:26" ht="15" x14ac:dyDescent="0.2">
      <c r="A6" s="4"/>
      <c r="B6" s="14"/>
      <c r="C6" s="14" t="s">
        <v>2</v>
      </c>
      <c r="D6" s="14"/>
      <c r="E6" s="15" t="s">
        <v>37</v>
      </c>
      <c r="F6" s="15"/>
      <c r="G6" s="14" t="s">
        <v>2</v>
      </c>
      <c r="H6" s="14"/>
      <c r="I6" s="15" t="s">
        <v>37</v>
      </c>
      <c r="J6" s="15"/>
      <c r="K6" s="14" t="s">
        <v>2</v>
      </c>
      <c r="L6" s="14"/>
      <c r="M6" s="15" t="s">
        <v>37</v>
      </c>
      <c r="N6" s="15"/>
      <c r="O6" s="14" t="s">
        <v>2</v>
      </c>
      <c r="P6" s="14"/>
      <c r="Q6" s="15" t="s">
        <v>37</v>
      </c>
      <c r="R6" s="15"/>
      <c r="S6" s="14" t="s">
        <v>2</v>
      </c>
      <c r="T6" s="14"/>
      <c r="U6" s="15" t="s">
        <v>37</v>
      </c>
      <c r="V6" s="15"/>
      <c r="W6" s="14" t="s">
        <v>2</v>
      </c>
      <c r="X6" s="14"/>
      <c r="Y6" s="15" t="s">
        <v>37</v>
      </c>
      <c r="Z6" s="15"/>
    </row>
    <row r="7" spans="1:26" ht="14.25" x14ac:dyDescent="0.2">
      <c r="A7" s="5"/>
      <c r="B7" s="8" t="s">
        <v>4</v>
      </c>
      <c r="C7" s="8" t="s">
        <v>5</v>
      </c>
      <c r="D7" s="8" t="s">
        <v>26</v>
      </c>
      <c r="E7" s="8" t="s">
        <v>5</v>
      </c>
      <c r="F7" s="8" t="s">
        <v>26</v>
      </c>
      <c r="G7" s="8" t="s">
        <v>5</v>
      </c>
      <c r="H7" s="8" t="s">
        <v>26</v>
      </c>
      <c r="I7" s="8" t="s">
        <v>5</v>
      </c>
      <c r="J7" s="8" t="s">
        <v>26</v>
      </c>
      <c r="K7" s="8" t="s">
        <v>5</v>
      </c>
      <c r="L7" s="8" t="s">
        <v>26</v>
      </c>
      <c r="M7" s="8" t="s">
        <v>5</v>
      </c>
      <c r="N7" s="8" t="s">
        <v>26</v>
      </c>
      <c r="O7" s="8" t="s">
        <v>5</v>
      </c>
      <c r="P7" s="8" t="s">
        <v>26</v>
      </c>
      <c r="Q7" s="8" t="s">
        <v>5</v>
      </c>
      <c r="R7" s="8" t="s">
        <v>26</v>
      </c>
      <c r="S7" s="8" t="s">
        <v>5</v>
      </c>
      <c r="T7" s="8" t="s">
        <v>26</v>
      </c>
      <c r="U7" s="8" t="s">
        <v>5</v>
      </c>
      <c r="V7" s="8" t="s">
        <v>26</v>
      </c>
      <c r="W7" s="8" t="s">
        <v>5</v>
      </c>
      <c r="X7" s="8" t="s">
        <v>26</v>
      </c>
      <c r="Y7" s="8" t="s">
        <v>5</v>
      </c>
      <c r="Z7" s="8" t="s">
        <v>26</v>
      </c>
    </row>
    <row r="8" spans="1:26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x14ac:dyDescent="0.2">
      <c r="A9" s="16" t="s">
        <v>7</v>
      </c>
      <c r="B9" s="6"/>
      <c r="C9" s="1">
        <v>11</v>
      </c>
      <c r="D9" s="1">
        <v>11</v>
      </c>
      <c r="E9" s="17">
        <v>0.91666666666666696</v>
      </c>
      <c r="F9" s="17">
        <v>0.84615384615384603</v>
      </c>
      <c r="G9" s="1">
        <v>82</v>
      </c>
      <c r="H9" s="1">
        <v>70</v>
      </c>
      <c r="I9" s="17">
        <v>0.96470588235294097</v>
      </c>
      <c r="J9" s="17">
        <v>0.95890410958904104</v>
      </c>
      <c r="K9" s="1">
        <v>476</v>
      </c>
      <c r="L9" s="1">
        <v>113</v>
      </c>
      <c r="M9" s="17">
        <v>0.95582329317269099</v>
      </c>
      <c r="N9" s="17">
        <v>0.89682539682539708</v>
      </c>
      <c r="O9" s="1">
        <v>18</v>
      </c>
      <c r="P9" s="1">
        <v>282</v>
      </c>
      <c r="Q9" s="17">
        <v>0.94736842105263208</v>
      </c>
      <c r="R9" s="17">
        <v>0.78991596638655504</v>
      </c>
      <c r="S9" s="1">
        <v>205</v>
      </c>
      <c r="T9" s="1">
        <v>1129</v>
      </c>
      <c r="U9" s="17">
        <v>0.75925925925925908</v>
      </c>
      <c r="V9" s="17">
        <v>0.73742651861528408</v>
      </c>
      <c r="W9" s="1">
        <v>579</v>
      </c>
      <c r="X9" s="1">
        <v>1589</v>
      </c>
      <c r="Y9" s="17">
        <v>0.65497737556561098</v>
      </c>
      <c r="Z9" s="17">
        <v>0.62362637362637408</v>
      </c>
    </row>
    <row r="10" spans="1:26" ht="15" x14ac:dyDescent="0.2">
      <c r="A10" s="16" t="s">
        <v>27</v>
      </c>
      <c r="B10" s="6"/>
      <c r="C10" s="1" t="s">
        <v>28</v>
      </c>
      <c r="D10" s="1" t="s">
        <v>28</v>
      </c>
      <c r="E10" s="17" t="s">
        <v>28</v>
      </c>
      <c r="F10" s="17" t="s">
        <v>28</v>
      </c>
      <c r="G10" s="1" t="s">
        <v>28</v>
      </c>
      <c r="H10" s="1" t="s">
        <v>28</v>
      </c>
      <c r="I10" s="17" t="s">
        <v>28</v>
      </c>
      <c r="J10" s="17" t="s">
        <v>28</v>
      </c>
      <c r="K10" s="1">
        <v>4</v>
      </c>
      <c r="L10" s="1">
        <v>1</v>
      </c>
      <c r="M10" s="17">
        <v>8.0321285140562207E-3</v>
      </c>
      <c r="N10" s="17">
        <v>7.9365079365079395E-3</v>
      </c>
      <c r="O10" s="1" t="s">
        <v>28</v>
      </c>
      <c r="P10" s="1">
        <v>5</v>
      </c>
      <c r="Q10" s="17" t="s">
        <v>28</v>
      </c>
      <c r="R10" s="17">
        <v>1.4005602240896401E-2</v>
      </c>
      <c r="S10" s="1">
        <v>4</v>
      </c>
      <c r="T10" s="1">
        <v>18</v>
      </c>
      <c r="U10" s="17">
        <v>1.4814814814814802E-2</v>
      </c>
      <c r="V10" s="17">
        <v>1.1757021554539501E-2</v>
      </c>
      <c r="W10" s="1">
        <v>7</v>
      </c>
      <c r="X10" s="1">
        <v>32</v>
      </c>
      <c r="Y10" s="17">
        <v>7.9185520361991016E-3</v>
      </c>
      <c r="Z10" s="17">
        <v>1.25588697017268E-2</v>
      </c>
    </row>
    <row r="11" spans="1:26" ht="15" x14ac:dyDescent="0.2">
      <c r="A11" s="16" t="s">
        <v>28</v>
      </c>
      <c r="B11" s="6"/>
      <c r="C11" s="1">
        <v>1</v>
      </c>
      <c r="D11" s="1">
        <v>2</v>
      </c>
      <c r="E11" s="17">
        <v>8.3333333333333301E-2</v>
      </c>
      <c r="F11" s="17">
        <v>0.15384615384615402</v>
      </c>
      <c r="G11" s="1">
        <v>3</v>
      </c>
      <c r="H11" s="1">
        <v>3</v>
      </c>
      <c r="I11" s="17">
        <v>3.5294117647058802E-2</v>
      </c>
      <c r="J11" s="17">
        <v>4.1095890410958902E-2</v>
      </c>
      <c r="K11" s="1">
        <v>18</v>
      </c>
      <c r="L11" s="1">
        <v>12</v>
      </c>
      <c r="M11" s="17">
        <v>3.6144578313253004E-2</v>
      </c>
      <c r="N11" s="17">
        <v>9.5238095238095191E-2</v>
      </c>
      <c r="O11" s="1">
        <v>1</v>
      </c>
      <c r="P11" s="1">
        <v>70</v>
      </c>
      <c r="Q11" s="17">
        <v>5.2631578947368404E-2</v>
      </c>
      <c r="R11" s="17">
        <v>0.19607843137254899</v>
      </c>
      <c r="S11" s="1">
        <v>61</v>
      </c>
      <c r="T11" s="1">
        <v>384</v>
      </c>
      <c r="U11" s="17">
        <v>0.225925925925926</v>
      </c>
      <c r="V11" s="17">
        <v>0.25081645983017603</v>
      </c>
      <c r="W11" s="1">
        <v>298</v>
      </c>
      <c r="X11" s="1">
        <v>927</v>
      </c>
      <c r="Y11" s="17">
        <v>0.33710407239819001</v>
      </c>
      <c r="Z11" s="17">
        <v>0.3638147566719</v>
      </c>
    </row>
    <row r="12" spans="1:26" ht="15" x14ac:dyDescent="0.2">
      <c r="A12" s="10" t="s">
        <v>8</v>
      </c>
      <c r="B12" s="6"/>
      <c r="C12" s="11">
        <v>12</v>
      </c>
      <c r="D12" s="11">
        <v>13</v>
      </c>
      <c r="E12" s="12">
        <v>1</v>
      </c>
      <c r="F12" s="12">
        <v>1</v>
      </c>
      <c r="G12" s="11">
        <v>85</v>
      </c>
      <c r="H12" s="11">
        <v>73</v>
      </c>
      <c r="I12" s="12">
        <v>1</v>
      </c>
      <c r="J12" s="12">
        <v>1</v>
      </c>
      <c r="K12" s="11">
        <v>498</v>
      </c>
      <c r="L12" s="11">
        <v>126</v>
      </c>
      <c r="M12" s="12">
        <v>1</v>
      </c>
      <c r="N12" s="12">
        <v>1</v>
      </c>
      <c r="O12" s="11">
        <v>19</v>
      </c>
      <c r="P12" s="11">
        <v>357</v>
      </c>
      <c r="Q12" s="12">
        <v>1</v>
      </c>
      <c r="R12" s="12">
        <v>1</v>
      </c>
      <c r="S12" s="11">
        <v>270</v>
      </c>
      <c r="T12" s="11">
        <v>1531</v>
      </c>
      <c r="U12" s="12">
        <v>1</v>
      </c>
      <c r="V12" s="12">
        <v>1</v>
      </c>
      <c r="W12" s="11">
        <v>884</v>
      </c>
      <c r="X12" s="11">
        <v>2548</v>
      </c>
      <c r="Y12" s="12">
        <v>1</v>
      </c>
      <c r="Z12" s="12">
        <v>1</v>
      </c>
    </row>
    <row r="14" spans="1:26" ht="50.2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</sheetData>
  <sheetProtection algorithmName="SHA-512" hashValue="1+nPjJxX7lyJMr8smYubPT99kpmS58kegq82bIlHvLg5Rql4tHhdYskmO6N+Q67WBqe1Yi6YuC7MVGW8b20MwA==" saltValue="/mnBMyXoT2TFD00A9Dk55g==" spinCount="100000" sheet="1" objects="1" scenarios="1"/>
  <mergeCells count="2">
    <mergeCell ref="A14:Z14"/>
    <mergeCell ref="A1:Z1"/>
  </mergeCells>
  <pageMargins left="0.7" right="0.7" top="0.75" bottom="0.75" header="0.3" footer="0.3"/>
  <pageSetup scale="22" orientation="portrait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I13"/>
  <sheetViews>
    <sheetView view="pageBreakPreview" zoomScale="80" zoomScaleNormal="50" zoomScaleSheetLayoutView="80" workbookViewId="0">
      <selection activeCell="N29" sqref="N29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66" customHeight="1" x14ac:dyDescent="0.2">
      <c r="A1" s="31" t="s">
        <v>44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954</v>
      </c>
      <c r="C8" s="1">
        <v>357</v>
      </c>
      <c r="D8" s="2">
        <v>0.94268774703557301</v>
      </c>
      <c r="E8" s="2">
        <v>0.90839694656488501</v>
      </c>
      <c r="F8" s="1">
        <v>878</v>
      </c>
      <c r="G8" s="1">
        <v>3197</v>
      </c>
      <c r="H8" s="2">
        <v>0.70692431561996805</v>
      </c>
      <c r="I8" s="2">
        <v>0.70402994935036289</v>
      </c>
    </row>
    <row r="9" spans="1:9" ht="15" x14ac:dyDescent="0.2">
      <c r="A9" s="9" t="s">
        <v>27</v>
      </c>
      <c r="B9" s="1">
        <v>8</v>
      </c>
      <c r="C9" s="1">
        <v>2</v>
      </c>
      <c r="D9" s="2">
        <v>7.9051383399209498E-3</v>
      </c>
      <c r="E9" s="2">
        <v>5.0890585241730301E-3</v>
      </c>
      <c r="F9" s="1">
        <v>11</v>
      </c>
      <c r="G9" s="1">
        <v>55</v>
      </c>
      <c r="H9" s="2">
        <v>8.8566827697262509E-3</v>
      </c>
      <c r="I9" s="2">
        <v>1.2111869632239602E-2</v>
      </c>
    </row>
    <row r="10" spans="1:9" ht="15" x14ac:dyDescent="0.2">
      <c r="A10" s="9" t="s">
        <v>28</v>
      </c>
      <c r="B10" s="1">
        <v>50</v>
      </c>
      <c r="C10" s="1">
        <v>34</v>
      </c>
      <c r="D10" s="2">
        <v>4.9407114624505907E-2</v>
      </c>
      <c r="E10" s="2">
        <v>8.65139949109415E-2</v>
      </c>
      <c r="F10" s="1">
        <v>353</v>
      </c>
      <c r="G10" s="1">
        <v>1289</v>
      </c>
      <c r="H10" s="2">
        <v>0.284219001610306</v>
      </c>
      <c r="I10" s="2">
        <v>0.28385818101739702</v>
      </c>
    </row>
    <row r="11" spans="1:9" ht="15" x14ac:dyDescent="0.2">
      <c r="A11" s="10" t="s">
        <v>8</v>
      </c>
      <c r="B11" s="11">
        <v>1012</v>
      </c>
      <c r="C11" s="11">
        <v>393</v>
      </c>
      <c r="D11" s="12">
        <v>1</v>
      </c>
      <c r="E11" s="12">
        <v>1</v>
      </c>
      <c r="F11" s="11">
        <v>1242</v>
      </c>
      <c r="G11" s="11">
        <v>4541</v>
      </c>
      <c r="H11" s="12">
        <v>1</v>
      </c>
      <c r="I11" s="12">
        <v>1</v>
      </c>
    </row>
    <row r="13" spans="1:9" ht="68.25" customHeight="1" x14ac:dyDescent="0.2">
      <c r="A13" s="34" t="s">
        <v>42</v>
      </c>
      <c r="B13" s="35"/>
      <c r="C13" s="35"/>
      <c r="D13" s="35"/>
      <c r="E13" s="35"/>
      <c r="F13" s="35"/>
      <c r="G13" s="35"/>
      <c r="H13" s="35"/>
      <c r="I13" s="35"/>
    </row>
  </sheetData>
  <sheetProtection algorithmName="SHA-512" hashValue="j/6jogtD4YsXrJwprsZfDmJvCybj+U25cuW2flgU8rqzfYUhrvwguDfhT3pJuA3D4pvvKCpP8bbcM7jsGRJQdA==" saltValue="qX4R7mNxvxI6K3zZT1BCig==" spinCount="100000" sheet="1" objects="1" scenarios="1"/>
  <mergeCells count="2">
    <mergeCell ref="A13:I13"/>
    <mergeCell ref="A1:I1"/>
  </mergeCells>
  <pageMargins left="0.7" right="0.7" top="0.75" bottom="0.75" header="0.3" footer="0.3"/>
  <pageSetup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/>
  </sheetPr>
  <dimension ref="A1:AD14"/>
  <sheetViews>
    <sheetView view="pageBreakPreview" zoomScale="80" zoomScaleNormal="80" zoomScaleSheetLayoutView="80" workbookViewId="0">
      <selection activeCell="C22" sqref="C22"/>
    </sheetView>
  </sheetViews>
  <sheetFormatPr baseColWidth="10" defaultRowHeight="12.75" x14ac:dyDescent="0.2"/>
  <cols>
    <col min="1" max="1" width="25.7109375" customWidth="1"/>
    <col min="2" max="27" width="15.7109375" customWidth="1"/>
    <col min="28" max="28" width="8.42578125" customWidth="1"/>
    <col min="29" max="29" width="11.5703125" customWidth="1"/>
    <col min="30" max="30" width="13.85546875" customWidth="1"/>
  </cols>
  <sheetData>
    <row r="1" spans="1:30" ht="73.5" customHeight="1" x14ac:dyDescent="0.2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1"/>
      <c r="AB1" s="32"/>
      <c r="AC1" s="32"/>
      <c r="AD1" s="32"/>
    </row>
    <row r="4" spans="1:30" ht="15" x14ac:dyDescent="0.2">
      <c r="A4" s="3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25</v>
      </c>
      <c r="T4" s="29"/>
      <c r="U4" s="29"/>
      <c r="V4" s="29"/>
      <c r="W4" s="29"/>
      <c r="X4" s="29"/>
      <c r="Y4" s="29"/>
      <c r="Z4" s="29"/>
      <c r="AA4" s="7"/>
      <c r="AB4" s="7"/>
      <c r="AC4" s="7"/>
      <c r="AD4" s="7"/>
    </row>
    <row r="5" spans="1:30" ht="38.25" x14ac:dyDescent="0.2">
      <c r="A5" s="4"/>
      <c r="B5" s="30" t="s">
        <v>29</v>
      </c>
      <c r="C5" s="30" t="s">
        <v>30</v>
      </c>
      <c r="D5" s="30"/>
      <c r="E5" s="30"/>
      <c r="F5" s="30"/>
      <c r="G5" s="30" t="s">
        <v>31</v>
      </c>
      <c r="H5" s="30"/>
      <c r="I5" s="30"/>
      <c r="J5" s="30"/>
      <c r="K5" s="30" t="s">
        <v>32</v>
      </c>
      <c r="L5" s="30"/>
      <c r="M5" s="30"/>
      <c r="N5" s="30"/>
      <c r="O5" s="30" t="s">
        <v>33</v>
      </c>
      <c r="P5" s="30"/>
      <c r="Q5" s="30"/>
      <c r="R5" s="30"/>
      <c r="S5" s="30" t="s">
        <v>34</v>
      </c>
      <c r="T5" s="30"/>
      <c r="U5" s="30"/>
      <c r="V5" s="30"/>
      <c r="W5" s="30" t="s">
        <v>35</v>
      </c>
      <c r="X5" s="30"/>
      <c r="Y5" s="30"/>
      <c r="Z5" s="30"/>
      <c r="AA5" s="13" t="s">
        <v>36</v>
      </c>
      <c r="AB5" s="13"/>
      <c r="AC5" s="13"/>
      <c r="AD5" s="13"/>
    </row>
    <row r="6" spans="1:30" ht="15" x14ac:dyDescent="0.2">
      <c r="A6" s="4"/>
      <c r="B6" s="14"/>
      <c r="C6" s="14" t="s">
        <v>2</v>
      </c>
      <c r="D6" s="14"/>
      <c r="E6" s="15" t="s">
        <v>37</v>
      </c>
      <c r="F6" s="15"/>
      <c r="G6" s="14" t="s">
        <v>2</v>
      </c>
      <c r="H6" s="14"/>
      <c r="I6" s="15" t="s">
        <v>37</v>
      </c>
      <c r="J6" s="15"/>
      <c r="K6" s="14" t="s">
        <v>2</v>
      </c>
      <c r="L6" s="14"/>
      <c r="M6" s="15" t="s">
        <v>37</v>
      </c>
      <c r="N6" s="15"/>
      <c r="O6" s="14" t="s">
        <v>2</v>
      </c>
      <c r="P6" s="14"/>
      <c r="Q6" s="15" t="s">
        <v>37</v>
      </c>
      <c r="R6" s="15"/>
      <c r="S6" s="14" t="s">
        <v>2</v>
      </c>
      <c r="T6" s="14"/>
      <c r="U6" s="15" t="s">
        <v>37</v>
      </c>
      <c r="V6" s="15"/>
      <c r="W6" s="14" t="s">
        <v>2</v>
      </c>
      <c r="X6" s="14"/>
      <c r="Y6" s="15" t="s">
        <v>37</v>
      </c>
      <c r="Z6" s="15"/>
      <c r="AA6" s="14" t="s">
        <v>2</v>
      </c>
      <c r="AB6" s="14"/>
      <c r="AC6" s="15" t="s">
        <v>37</v>
      </c>
      <c r="AD6" s="15"/>
    </row>
    <row r="7" spans="1:30" ht="14.25" x14ac:dyDescent="0.2">
      <c r="A7" s="5"/>
      <c r="B7" s="8" t="s">
        <v>4</v>
      </c>
      <c r="C7" s="8" t="s">
        <v>5</v>
      </c>
      <c r="D7" s="8" t="s">
        <v>26</v>
      </c>
      <c r="E7" s="8" t="s">
        <v>5</v>
      </c>
      <c r="F7" s="8" t="s">
        <v>26</v>
      </c>
      <c r="G7" s="8" t="s">
        <v>5</v>
      </c>
      <c r="H7" s="8" t="s">
        <v>26</v>
      </c>
      <c r="I7" s="8" t="s">
        <v>5</v>
      </c>
      <c r="J7" s="8" t="s">
        <v>26</v>
      </c>
      <c r="K7" s="8" t="s">
        <v>5</v>
      </c>
      <c r="L7" s="8" t="s">
        <v>26</v>
      </c>
      <c r="M7" s="8" t="s">
        <v>5</v>
      </c>
      <c r="N7" s="8" t="s">
        <v>26</v>
      </c>
      <c r="O7" s="8" t="s">
        <v>5</v>
      </c>
      <c r="P7" s="8" t="s">
        <v>26</v>
      </c>
      <c r="Q7" s="8" t="s">
        <v>5</v>
      </c>
      <c r="R7" s="8" t="s">
        <v>26</v>
      </c>
      <c r="S7" s="8" t="s">
        <v>5</v>
      </c>
      <c r="T7" s="8" t="s">
        <v>26</v>
      </c>
      <c r="U7" s="8" t="s">
        <v>5</v>
      </c>
      <c r="V7" s="8" t="s">
        <v>26</v>
      </c>
      <c r="W7" s="8" t="s">
        <v>5</v>
      </c>
      <c r="X7" s="8" t="s">
        <v>26</v>
      </c>
      <c r="Y7" s="8" t="s">
        <v>5</v>
      </c>
      <c r="Z7" s="8" t="s">
        <v>26</v>
      </c>
      <c r="AA7" s="8" t="s">
        <v>5</v>
      </c>
      <c r="AB7" s="8" t="s">
        <v>26</v>
      </c>
      <c r="AC7" s="8" t="s">
        <v>5</v>
      </c>
      <c r="AD7" s="8" t="s">
        <v>26</v>
      </c>
    </row>
    <row r="8" spans="1:30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x14ac:dyDescent="0.2">
      <c r="A9" s="16" t="s">
        <v>7</v>
      </c>
      <c r="B9" s="6"/>
      <c r="C9" s="1">
        <v>18</v>
      </c>
      <c r="D9" s="1">
        <v>23</v>
      </c>
      <c r="E9" s="17">
        <v>0.94736842105263208</v>
      </c>
      <c r="F9" s="17">
        <v>0.88461538461538514</v>
      </c>
      <c r="G9" s="1">
        <v>160</v>
      </c>
      <c r="H9" s="1">
        <v>117</v>
      </c>
      <c r="I9" s="17">
        <v>0.96385542168674698</v>
      </c>
      <c r="J9" s="17">
        <v>0.95121951219512202</v>
      </c>
      <c r="K9" s="1">
        <v>775</v>
      </c>
      <c r="L9" s="1">
        <v>198</v>
      </c>
      <c r="M9" s="17">
        <v>0.93825665859564211</v>
      </c>
      <c r="N9" s="17">
        <v>0.891891891891892</v>
      </c>
      <c r="O9" s="1">
        <v>1</v>
      </c>
      <c r="P9" s="1">
        <v>19</v>
      </c>
      <c r="Q9" s="17">
        <v>1</v>
      </c>
      <c r="R9" s="17">
        <v>0.86363636363636409</v>
      </c>
      <c r="S9" s="1">
        <v>19</v>
      </c>
      <c r="T9" s="1">
        <v>302</v>
      </c>
      <c r="U9" s="17">
        <v>0.90476190476190499</v>
      </c>
      <c r="V9" s="17">
        <v>0.83425414364640904</v>
      </c>
      <c r="W9" s="1">
        <v>229</v>
      </c>
      <c r="X9" s="1">
        <v>1204</v>
      </c>
      <c r="Y9" s="17">
        <v>0.76333333333333298</v>
      </c>
      <c r="Z9" s="17">
        <v>0.76202531645569604</v>
      </c>
      <c r="AA9" s="1">
        <v>630</v>
      </c>
      <c r="AB9" s="1">
        <v>1691</v>
      </c>
      <c r="AC9" s="17">
        <v>0.68403908794788304</v>
      </c>
      <c r="AD9" s="17">
        <v>0.65063485956137002</v>
      </c>
    </row>
    <row r="10" spans="1:30" ht="15" x14ac:dyDescent="0.2">
      <c r="A10" s="16" t="s">
        <v>27</v>
      </c>
      <c r="B10" s="6"/>
      <c r="C10" s="1" t="s">
        <v>28</v>
      </c>
      <c r="D10" s="1" t="s">
        <v>28</v>
      </c>
      <c r="E10" s="17" t="s">
        <v>28</v>
      </c>
      <c r="F10" s="17" t="s">
        <v>28</v>
      </c>
      <c r="G10" s="1" t="s">
        <v>28</v>
      </c>
      <c r="H10" s="1" t="s">
        <v>28</v>
      </c>
      <c r="I10" s="17" t="s">
        <v>28</v>
      </c>
      <c r="J10" s="17" t="s">
        <v>28</v>
      </c>
      <c r="K10" s="1">
        <v>8</v>
      </c>
      <c r="L10" s="1">
        <v>2</v>
      </c>
      <c r="M10" s="17">
        <v>9.685230024213079E-3</v>
      </c>
      <c r="N10" s="17">
        <v>9.0090090090090107E-3</v>
      </c>
      <c r="O10" s="1" t="s">
        <v>28</v>
      </c>
      <c r="P10" s="1" t="s">
        <v>28</v>
      </c>
      <c r="Q10" s="17" t="s">
        <v>28</v>
      </c>
      <c r="R10" s="17" t="s">
        <v>28</v>
      </c>
      <c r="S10" s="1" t="s">
        <v>28</v>
      </c>
      <c r="T10" s="1">
        <v>4</v>
      </c>
      <c r="U10" s="17" t="s">
        <v>28</v>
      </c>
      <c r="V10" s="17">
        <v>1.1049723756906101E-2</v>
      </c>
      <c r="W10" s="1">
        <v>4</v>
      </c>
      <c r="X10" s="1">
        <v>19</v>
      </c>
      <c r="Y10" s="17">
        <v>1.3333333333333301E-2</v>
      </c>
      <c r="Z10" s="17">
        <v>1.2025316455696201E-2</v>
      </c>
      <c r="AA10" s="1">
        <v>7</v>
      </c>
      <c r="AB10" s="1">
        <v>32</v>
      </c>
      <c r="AC10" s="17">
        <v>7.6004343105320303E-3</v>
      </c>
      <c r="AD10" s="17">
        <v>1.2312427856868001E-2</v>
      </c>
    </row>
    <row r="11" spans="1:30" ht="15" x14ac:dyDescent="0.2">
      <c r="A11" s="16" t="s">
        <v>28</v>
      </c>
      <c r="B11" s="6"/>
      <c r="C11" s="1">
        <v>1</v>
      </c>
      <c r="D11" s="1">
        <v>3</v>
      </c>
      <c r="E11" s="17">
        <v>5.2631578947368404E-2</v>
      </c>
      <c r="F11" s="17">
        <v>0.11538461538461499</v>
      </c>
      <c r="G11" s="1">
        <v>6</v>
      </c>
      <c r="H11" s="1">
        <v>6</v>
      </c>
      <c r="I11" s="17">
        <v>3.6144578313253004E-2</v>
      </c>
      <c r="J11" s="17">
        <v>4.8780487804878002E-2</v>
      </c>
      <c r="K11" s="1">
        <v>43</v>
      </c>
      <c r="L11" s="1">
        <v>22</v>
      </c>
      <c r="M11" s="17">
        <v>5.2058111380145294E-2</v>
      </c>
      <c r="N11" s="17">
        <v>9.90990990990991E-2</v>
      </c>
      <c r="O11" s="1" t="s">
        <v>28</v>
      </c>
      <c r="P11" s="1">
        <v>3</v>
      </c>
      <c r="Q11" s="17" t="s">
        <v>28</v>
      </c>
      <c r="R11" s="17">
        <v>0.13636363636363602</v>
      </c>
      <c r="S11" s="1">
        <v>2</v>
      </c>
      <c r="T11" s="1">
        <v>56</v>
      </c>
      <c r="U11" s="17">
        <v>9.5238095238095191E-2</v>
      </c>
      <c r="V11" s="17">
        <v>0.15469613259668502</v>
      </c>
      <c r="W11" s="1">
        <v>67</v>
      </c>
      <c r="X11" s="1">
        <v>357</v>
      </c>
      <c r="Y11" s="17">
        <v>0.223333333333333</v>
      </c>
      <c r="Z11" s="17">
        <v>0.22594936708860802</v>
      </c>
      <c r="AA11" s="1">
        <v>284</v>
      </c>
      <c r="AB11" s="1">
        <v>876</v>
      </c>
      <c r="AC11" s="17">
        <v>0.30836047774158498</v>
      </c>
      <c r="AD11" s="17">
        <v>0.337052712581762</v>
      </c>
    </row>
    <row r="12" spans="1:30" ht="15" x14ac:dyDescent="0.2">
      <c r="A12" s="10" t="s">
        <v>8</v>
      </c>
      <c r="B12" s="6"/>
      <c r="C12" s="11">
        <v>19</v>
      </c>
      <c r="D12" s="11">
        <v>26</v>
      </c>
      <c r="E12" s="12">
        <v>1</v>
      </c>
      <c r="F12" s="12">
        <v>1</v>
      </c>
      <c r="G12" s="11">
        <v>166</v>
      </c>
      <c r="H12" s="11">
        <v>123</v>
      </c>
      <c r="I12" s="12">
        <v>1</v>
      </c>
      <c r="J12" s="12">
        <v>1</v>
      </c>
      <c r="K12" s="11">
        <v>826</v>
      </c>
      <c r="L12" s="11">
        <v>222</v>
      </c>
      <c r="M12" s="12">
        <v>1</v>
      </c>
      <c r="N12" s="12">
        <v>1</v>
      </c>
      <c r="O12" s="11">
        <v>1</v>
      </c>
      <c r="P12" s="11">
        <v>22</v>
      </c>
      <c r="Q12" s="12">
        <v>1</v>
      </c>
      <c r="R12" s="12">
        <v>1</v>
      </c>
      <c r="S12" s="11">
        <v>21</v>
      </c>
      <c r="T12" s="11">
        <v>362</v>
      </c>
      <c r="U12" s="12">
        <v>1</v>
      </c>
      <c r="V12" s="12">
        <v>1</v>
      </c>
      <c r="W12" s="11">
        <v>300</v>
      </c>
      <c r="X12" s="11">
        <v>1580</v>
      </c>
      <c r="Y12" s="12">
        <v>1</v>
      </c>
      <c r="Z12" s="12">
        <v>1</v>
      </c>
      <c r="AA12" s="11">
        <v>921</v>
      </c>
      <c r="AB12" s="11">
        <v>2599</v>
      </c>
      <c r="AC12" s="12">
        <v>1</v>
      </c>
      <c r="AD12" s="12">
        <v>1</v>
      </c>
    </row>
    <row r="14" spans="1:30" ht="72.7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</sheetData>
  <sheetProtection algorithmName="SHA-512" hashValue="HP4eAwiS59No+RgnQB03Un0i3EEic9MjMl93GoPyNnXvEpAbqqxNAoWnB1mt7ZJk+rkZ+uzP8Rv55AkBTS/lYg==" saltValue="gHWkHmPx6N7MT228noEuRg==" spinCount="100000" sheet="1" objects="1" scenarios="1"/>
  <mergeCells count="3">
    <mergeCell ref="A1:Z1"/>
    <mergeCell ref="AA1:AD1"/>
    <mergeCell ref="A14:AD14"/>
  </mergeCells>
  <pageMargins left="0.7" right="0.7" top="0.75" bottom="0.75" header="0.3" footer="0.3"/>
  <pageSetup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6"/>
  </sheetPr>
  <dimension ref="A1:I13"/>
  <sheetViews>
    <sheetView view="pageBreakPreview" zoomScale="80" zoomScaleNormal="50" zoomScaleSheetLayoutView="80" workbookViewId="0">
      <selection activeCell="E25" sqref="E25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60" customHeight="1" x14ac:dyDescent="0.2">
      <c r="A1" s="31" t="s">
        <v>43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1124</v>
      </c>
      <c r="C8" s="1">
        <v>439</v>
      </c>
      <c r="D8" s="2">
        <v>0.94932432432432401</v>
      </c>
      <c r="E8" s="2">
        <v>0.92033542976939198</v>
      </c>
      <c r="F8" s="1">
        <v>887</v>
      </c>
      <c r="G8" s="1">
        <v>3203</v>
      </c>
      <c r="H8" s="2">
        <v>0.71130713712910998</v>
      </c>
      <c r="I8" s="2">
        <v>0.71383998217071498</v>
      </c>
    </row>
    <row r="9" spans="1:9" ht="15" x14ac:dyDescent="0.2">
      <c r="A9" s="9" t="s">
        <v>27</v>
      </c>
      <c r="B9" s="1">
        <v>9</v>
      </c>
      <c r="C9" s="1">
        <v>2</v>
      </c>
      <c r="D9" s="2">
        <v>7.6013513513513509E-3</v>
      </c>
      <c r="E9" s="2">
        <v>4.1928721174004195E-3</v>
      </c>
      <c r="F9" s="1">
        <v>11</v>
      </c>
      <c r="G9" s="1">
        <v>54</v>
      </c>
      <c r="H9" s="2">
        <v>8.8211708099438704E-3</v>
      </c>
      <c r="I9" s="2">
        <v>1.2034767104969901E-2</v>
      </c>
    </row>
    <row r="10" spans="1:9" ht="15" x14ac:dyDescent="0.2">
      <c r="A10" s="9" t="s">
        <v>28</v>
      </c>
      <c r="B10" s="1">
        <v>51</v>
      </c>
      <c r="C10" s="1">
        <v>36</v>
      </c>
      <c r="D10" s="2">
        <v>4.3074324324324301E-2</v>
      </c>
      <c r="E10" s="2">
        <v>7.5471698113207503E-2</v>
      </c>
      <c r="F10" s="1">
        <v>349</v>
      </c>
      <c r="G10" s="1">
        <v>1230</v>
      </c>
      <c r="H10" s="2">
        <v>0.27987169206094598</v>
      </c>
      <c r="I10" s="2">
        <v>0.27412525072431498</v>
      </c>
    </row>
    <row r="11" spans="1:9" ht="15" x14ac:dyDescent="0.2">
      <c r="A11" s="10" t="s">
        <v>8</v>
      </c>
      <c r="B11" s="11">
        <v>1184</v>
      </c>
      <c r="C11" s="11">
        <v>477</v>
      </c>
      <c r="D11" s="12">
        <v>1</v>
      </c>
      <c r="E11" s="12">
        <v>1</v>
      </c>
      <c r="F11" s="11">
        <v>1247</v>
      </c>
      <c r="G11" s="11">
        <v>4487</v>
      </c>
      <c r="H11" s="12">
        <v>1</v>
      </c>
      <c r="I11" s="12">
        <v>1</v>
      </c>
    </row>
    <row r="13" spans="1:9" ht="68.25" customHeight="1" x14ac:dyDescent="0.2">
      <c r="A13" s="34" t="s">
        <v>42</v>
      </c>
      <c r="B13" s="35"/>
      <c r="C13" s="35"/>
      <c r="D13" s="35"/>
      <c r="E13" s="35"/>
      <c r="F13" s="35"/>
      <c r="G13" s="35"/>
      <c r="H13" s="35"/>
      <c r="I13" s="35"/>
    </row>
  </sheetData>
  <sheetProtection algorithmName="SHA-512" hashValue="WehIxS5zHsmlwkPwHCIGXrbCKyhAgAW+jbroxaLUFb8ewq3Kp4qL4JFhCY/3hd8k4jmfDooDkuJhQZxzk57LlA==" saltValue="3XZgnle6eGcPqvnQ5qJ1sw==" spinCount="100000" sheet="1" objects="1" scenarios="1"/>
  <mergeCells count="2">
    <mergeCell ref="A13:I13"/>
    <mergeCell ref="A1:I1"/>
  </mergeCells>
  <pageMargins left="0.7" right="0.7" top="0.75" bottom="0.75" header="0.3" footer="0.3"/>
  <pageSetup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6"/>
  </sheetPr>
  <dimension ref="A1:AD14"/>
  <sheetViews>
    <sheetView view="pageBreakPreview" zoomScale="80" zoomScaleNormal="80" zoomScaleSheetLayoutView="80" workbookViewId="0">
      <selection activeCell="A14" sqref="A11:AD14"/>
    </sheetView>
  </sheetViews>
  <sheetFormatPr baseColWidth="10" defaultRowHeight="12.75" x14ac:dyDescent="0.2"/>
  <cols>
    <col min="1" max="1" width="25.7109375" customWidth="1"/>
    <col min="2" max="26" width="15.7109375" customWidth="1"/>
    <col min="27" max="27" width="13.42578125" customWidth="1"/>
    <col min="28" max="28" width="8.42578125" customWidth="1"/>
    <col min="29" max="29" width="14.28515625" customWidth="1"/>
    <col min="30" max="30" width="17.7109375" customWidth="1"/>
  </cols>
  <sheetData>
    <row r="1" spans="1:30" ht="63.75" customHeight="1" x14ac:dyDescent="0.2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4" spans="1:30" ht="15" x14ac:dyDescent="0.2">
      <c r="A4" s="3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25</v>
      </c>
      <c r="T4" s="29"/>
      <c r="U4" s="29"/>
      <c r="V4" s="29"/>
      <c r="W4" s="29"/>
      <c r="X4" s="29"/>
      <c r="Y4" s="29"/>
      <c r="Z4" s="29"/>
      <c r="AA4" s="7"/>
      <c r="AB4" s="7"/>
      <c r="AC4" s="7"/>
      <c r="AD4" s="7"/>
    </row>
    <row r="5" spans="1:30" ht="38.25" x14ac:dyDescent="0.2">
      <c r="A5" s="4"/>
      <c r="B5" s="30" t="s">
        <v>29</v>
      </c>
      <c r="C5" s="30" t="s">
        <v>30</v>
      </c>
      <c r="D5" s="30"/>
      <c r="E5" s="30"/>
      <c r="F5" s="30"/>
      <c r="G5" s="30" t="s">
        <v>31</v>
      </c>
      <c r="H5" s="30"/>
      <c r="I5" s="30"/>
      <c r="J5" s="30"/>
      <c r="K5" s="30" t="s">
        <v>32</v>
      </c>
      <c r="L5" s="30"/>
      <c r="M5" s="30"/>
      <c r="N5" s="30"/>
      <c r="O5" s="30" t="s">
        <v>33</v>
      </c>
      <c r="P5" s="30"/>
      <c r="Q5" s="30"/>
      <c r="R5" s="30"/>
      <c r="S5" s="30" t="s">
        <v>34</v>
      </c>
      <c r="T5" s="30"/>
      <c r="U5" s="30"/>
      <c r="V5" s="30"/>
      <c r="W5" s="30" t="s">
        <v>35</v>
      </c>
      <c r="X5" s="30"/>
      <c r="Y5" s="30"/>
      <c r="Z5" s="30"/>
      <c r="AA5" s="13" t="s">
        <v>36</v>
      </c>
      <c r="AB5" s="13"/>
      <c r="AC5" s="13"/>
      <c r="AD5" s="13"/>
    </row>
    <row r="6" spans="1:30" ht="15" x14ac:dyDescent="0.2">
      <c r="A6" s="4"/>
      <c r="B6" s="14"/>
      <c r="C6" s="14" t="s">
        <v>2</v>
      </c>
      <c r="D6" s="14"/>
      <c r="E6" s="15" t="s">
        <v>37</v>
      </c>
      <c r="F6" s="15"/>
      <c r="G6" s="14" t="s">
        <v>2</v>
      </c>
      <c r="H6" s="14"/>
      <c r="I6" s="15" t="s">
        <v>37</v>
      </c>
      <c r="J6" s="15"/>
      <c r="K6" s="14" t="s">
        <v>2</v>
      </c>
      <c r="L6" s="14"/>
      <c r="M6" s="15" t="s">
        <v>37</v>
      </c>
      <c r="N6" s="15"/>
      <c r="O6" s="14" t="s">
        <v>2</v>
      </c>
      <c r="P6" s="14"/>
      <c r="Q6" s="15" t="s">
        <v>37</v>
      </c>
      <c r="R6" s="15"/>
      <c r="S6" s="14" t="s">
        <v>2</v>
      </c>
      <c r="T6" s="14"/>
      <c r="U6" s="15" t="s">
        <v>37</v>
      </c>
      <c r="V6" s="15"/>
      <c r="W6" s="14" t="s">
        <v>2</v>
      </c>
      <c r="X6" s="14"/>
      <c r="Y6" s="15" t="s">
        <v>37</v>
      </c>
      <c r="Z6" s="15"/>
      <c r="AA6" s="14" t="s">
        <v>2</v>
      </c>
      <c r="AB6" s="14"/>
      <c r="AC6" s="15" t="s">
        <v>37</v>
      </c>
      <c r="AD6" s="15"/>
    </row>
    <row r="7" spans="1:30" ht="14.25" x14ac:dyDescent="0.2">
      <c r="A7" s="5"/>
      <c r="B7" s="8" t="s">
        <v>4</v>
      </c>
      <c r="C7" s="8" t="s">
        <v>5</v>
      </c>
      <c r="D7" s="8" t="s">
        <v>26</v>
      </c>
      <c r="E7" s="8" t="s">
        <v>5</v>
      </c>
      <c r="F7" s="8" t="s">
        <v>26</v>
      </c>
      <c r="G7" s="8" t="s">
        <v>5</v>
      </c>
      <c r="H7" s="8" t="s">
        <v>26</v>
      </c>
      <c r="I7" s="8" t="s">
        <v>5</v>
      </c>
      <c r="J7" s="8" t="s">
        <v>26</v>
      </c>
      <c r="K7" s="8" t="s">
        <v>5</v>
      </c>
      <c r="L7" s="8" t="s">
        <v>26</v>
      </c>
      <c r="M7" s="8" t="s">
        <v>5</v>
      </c>
      <c r="N7" s="8" t="s">
        <v>26</v>
      </c>
      <c r="O7" s="8" t="s">
        <v>5</v>
      </c>
      <c r="P7" s="8" t="s">
        <v>26</v>
      </c>
      <c r="Q7" s="8" t="s">
        <v>5</v>
      </c>
      <c r="R7" s="8" t="s">
        <v>26</v>
      </c>
      <c r="S7" s="8" t="s">
        <v>5</v>
      </c>
      <c r="T7" s="8" t="s">
        <v>26</v>
      </c>
      <c r="U7" s="8" t="s">
        <v>5</v>
      </c>
      <c r="V7" s="8" t="s">
        <v>26</v>
      </c>
      <c r="W7" s="8" t="s">
        <v>5</v>
      </c>
      <c r="X7" s="8" t="s">
        <v>26</v>
      </c>
      <c r="Y7" s="8" t="s">
        <v>5</v>
      </c>
      <c r="Z7" s="8" t="s">
        <v>26</v>
      </c>
      <c r="AA7" s="8" t="s">
        <v>5</v>
      </c>
      <c r="AB7" s="8" t="s">
        <v>26</v>
      </c>
      <c r="AC7" s="8" t="s">
        <v>5</v>
      </c>
      <c r="AD7" s="8" t="s">
        <v>26</v>
      </c>
    </row>
    <row r="8" spans="1:30" ht="15" x14ac:dyDescent="0.2">
      <c r="A8" s="1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x14ac:dyDescent="0.2">
      <c r="A9" s="16" t="s">
        <v>7</v>
      </c>
      <c r="B9" s="6"/>
      <c r="C9" s="1">
        <v>19</v>
      </c>
      <c r="D9" s="1">
        <v>24</v>
      </c>
      <c r="E9" s="17">
        <v>0.95000000000000007</v>
      </c>
      <c r="F9" s="17">
        <v>1</v>
      </c>
      <c r="G9" s="1">
        <v>187</v>
      </c>
      <c r="H9" s="1">
        <v>135</v>
      </c>
      <c r="I9" s="17">
        <v>0.963917525773196</v>
      </c>
      <c r="J9" s="17">
        <v>0.9712230215827341</v>
      </c>
      <c r="K9" s="1">
        <v>910</v>
      </c>
      <c r="L9" s="1">
        <v>240</v>
      </c>
      <c r="M9" s="17">
        <v>0.94594594594594594</v>
      </c>
      <c r="N9" s="17">
        <v>0.88888888888888906</v>
      </c>
      <c r="O9" s="1">
        <v>8</v>
      </c>
      <c r="P9" s="1">
        <v>40</v>
      </c>
      <c r="Q9" s="17">
        <v>1</v>
      </c>
      <c r="R9" s="17">
        <v>0.90909090909090906</v>
      </c>
      <c r="S9" s="1">
        <v>19</v>
      </c>
      <c r="T9" s="1">
        <v>316</v>
      </c>
      <c r="U9" s="17">
        <v>0.86363636363636409</v>
      </c>
      <c r="V9" s="17">
        <v>0.85175202156334207</v>
      </c>
      <c r="W9" s="1">
        <v>259</v>
      </c>
      <c r="X9" s="1">
        <v>1225</v>
      </c>
      <c r="Y9" s="17">
        <v>0.75730994152046804</v>
      </c>
      <c r="Z9" s="17">
        <v>0.76850690087829399</v>
      </c>
      <c r="AA9" s="1">
        <v>609</v>
      </c>
      <c r="AB9" s="1">
        <v>1662</v>
      </c>
      <c r="AC9" s="17">
        <v>0.68969422423556104</v>
      </c>
      <c r="AD9" s="17">
        <v>0.65900079302141201</v>
      </c>
    </row>
    <row r="10" spans="1:30" ht="15" x14ac:dyDescent="0.2">
      <c r="A10" s="16" t="s">
        <v>27</v>
      </c>
      <c r="B10" s="6"/>
      <c r="C10" s="1" t="s">
        <v>28</v>
      </c>
      <c r="D10" s="1" t="s">
        <v>28</v>
      </c>
      <c r="E10" s="17" t="s">
        <v>28</v>
      </c>
      <c r="F10" s="17" t="s">
        <v>28</v>
      </c>
      <c r="G10" s="1" t="s">
        <v>28</v>
      </c>
      <c r="H10" s="1" t="s">
        <v>28</v>
      </c>
      <c r="I10" s="17" t="s">
        <v>28</v>
      </c>
      <c r="J10" s="17" t="s">
        <v>28</v>
      </c>
      <c r="K10" s="1">
        <v>9</v>
      </c>
      <c r="L10" s="1">
        <v>2</v>
      </c>
      <c r="M10" s="17">
        <v>9.3555093555093612E-3</v>
      </c>
      <c r="N10" s="17">
        <v>7.4074074074074103E-3</v>
      </c>
      <c r="O10" s="1" t="s">
        <v>28</v>
      </c>
      <c r="P10" s="1" t="s">
        <v>28</v>
      </c>
      <c r="Q10" s="17" t="s">
        <v>28</v>
      </c>
      <c r="R10" s="17" t="s">
        <v>28</v>
      </c>
      <c r="S10" s="1" t="s">
        <v>28</v>
      </c>
      <c r="T10" s="1">
        <v>4</v>
      </c>
      <c r="U10" s="17" t="s">
        <v>28</v>
      </c>
      <c r="V10" s="17">
        <v>1.07816711590296E-2</v>
      </c>
      <c r="W10" s="1">
        <v>4</v>
      </c>
      <c r="X10" s="1">
        <v>21</v>
      </c>
      <c r="Y10" s="17">
        <v>1.1695906432748501E-2</v>
      </c>
      <c r="Z10" s="17">
        <v>1.3174404015056502E-2</v>
      </c>
      <c r="AA10" s="1">
        <v>7</v>
      </c>
      <c r="AB10" s="1">
        <v>29</v>
      </c>
      <c r="AC10" s="17">
        <v>7.9275198187995482E-3</v>
      </c>
      <c r="AD10" s="17">
        <v>1.1498810467882601E-2</v>
      </c>
    </row>
    <row r="11" spans="1:30" ht="15" x14ac:dyDescent="0.2">
      <c r="A11" s="16" t="s">
        <v>28</v>
      </c>
      <c r="B11" s="6"/>
      <c r="C11" s="1">
        <v>1</v>
      </c>
      <c r="D11" s="1" t="s">
        <v>28</v>
      </c>
      <c r="E11" s="17">
        <v>0.05</v>
      </c>
      <c r="F11" s="17" t="s">
        <v>28</v>
      </c>
      <c r="G11" s="1">
        <v>7</v>
      </c>
      <c r="H11" s="1">
        <v>4</v>
      </c>
      <c r="I11" s="17">
        <v>3.60824742268041E-2</v>
      </c>
      <c r="J11" s="17">
        <v>2.8776978417266199E-2</v>
      </c>
      <c r="K11" s="1">
        <v>43</v>
      </c>
      <c r="L11" s="1">
        <v>28</v>
      </c>
      <c r="M11" s="17">
        <v>4.4698544698544701E-2</v>
      </c>
      <c r="N11" s="17">
        <v>0.10370370370370401</v>
      </c>
      <c r="O11" s="1" t="s">
        <v>28</v>
      </c>
      <c r="P11" s="1">
        <v>4</v>
      </c>
      <c r="Q11" s="17" t="s">
        <v>28</v>
      </c>
      <c r="R11" s="17">
        <v>9.0909090909090898E-2</v>
      </c>
      <c r="S11" s="1">
        <v>3</v>
      </c>
      <c r="T11" s="1">
        <v>51</v>
      </c>
      <c r="U11" s="17">
        <v>0.13636363636363602</v>
      </c>
      <c r="V11" s="17">
        <v>0.13746630727762801</v>
      </c>
      <c r="W11" s="1">
        <v>79</v>
      </c>
      <c r="X11" s="1">
        <v>348</v>
      </c>
      <c r="Y11" s="17">
        <v>0.230994152046784</v>
      </c>
      <c r="Z11" s="17">
        <v>0.21831869510665003</v>
      </c>
      <c r="AA11" s="1">
        <v>267</v>
      </c>
      <c r="AB11" s="1">
        <v>831</v>
      </c>
      <c r="AC11" s="17">
        <v>0.30237825594564005</v>
      </c>
      <c r="AD11" s="17">
        <v>0.32950039651070601</v>
      </c>
    </row>
    <row r="12" spans="1:30" ht="15" x14ac:dyDescent="0.2">
      <c r="A12" s="10" t="s">
        <v>8</v>
      </c>
      <c r="B12" s="6"/>
      <c r="C12" s="11">
        <v>20</v>
      </c>
      <c r="D12" s="11">
        <v>24</v>
      </c>
      <c r="E12" s="12">
        <v>1</v>
      </c>
      <c r="F12" s="12">
        <v>1</v>
      </c>
      <c r="G12" s="11">
        <v>194</v>
      </c>
      <c r="H12" s="11">
        <v>139</v>
      </c>
      <c r="I12" s="12">
        <v>1</v>
      </c>
      <c r="J12" s="12">
        <v>1</v>
      </c>
      <c r="K12" s="11">
        <v>962</v>
      </c>
      <c r="L12" s="11">
        <v>270</v>
      </c>
      <c r="M12" s="12">
        <v>1</v>
      </c>
      <c r="N12" s="12">
        <v>1</v>
      </c>
      <c r="O12" s="11">
        <v>8</v>
      </c>
      <c r="P12" s="11">
        <v>44</v>
      </c>
      <c r="Q12" s="12">
        <v>1</v>
      </c>
      <c r="R12" s="12">
        <v>1</v>
      </c>
      <c r="S12" s="11">
        <v>22</v>
      </c>
      <c r="T12" s="11">
        <v>371</v>
      </c>
      <c r="U12" s="12">
        <v>1</v>
      </c>
      <c r="V12" s="12">
        <v>1</v>
      </c>
      <c r="W12" s="11">
        <v>342</v>
      </c>
      <c r="X12" s="11">
        <v>1594</v>
      </c>
      <c r="Y12" s="12">
        <v>1</v>
      </c>
      <c r="Z12" s="12">
        <v>1</v>
      </c>
      <c r="AA12" s="11">
        <v>883</v>
      </c>
      <c r="AB12" s="11">
        <v>2522</v>
      </c>
      <c r="AC12" s="12">
        <v>1</v>
      </c>
      <c r="AD12" s="12">
        <v>1</v>
      </c>
    </row>
    <row r="14" spans="1:30" ht="84.75" customHeight="1" x14ac:dyDescent="0.2">
      <c r="A14" s="34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</sheetData>
  <sheetProtection algorithmName="SHA-512" hashValue="exZJbPDtPl2zA+zaHQ1FppL5RJ2mlNHCcZHn9TOZzRG3vinmoyYhk4t9qsfEp78RnA/IH4qAca47ESmfI3REHQ==" saltValue="OjJJfbGTMFBT9J8LZVsQ4A==" spinCount="100000" sheet="1" objects="1" scenarios="1"/>
  <mergeCells count="2">
    <mergeCell ref="A1:AD1"/>
    <mergeCell ref="A14:AD14"/>
  </mergeCells>
  <pageMargins left="0.7" right="0.7" top="0.75" bottom="0.75" header="0.3" footer="0.3"/>
  <pageSetup scale="19" orientation="portrait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7"/>
  </sheetPr>
  <dimension ref="A1:I13"/>
  <sheetViews>
    <sheetView view="pageBreakPreview" zoomScale="80" zoomScaleNormal="100" zoomScaleSheetLayoutView="80" workbookViewId="0">
      <selection activeCell="E25" sqref="E25"/>
    </sheetView>
  </sheetViews>
  <sheetFormatPr baseColWidth="10" defaultRowHeight="12.75" x14ac:dyDescent="0.2"/>
  <cols>
    <col min="1" max="8" width="25.7109375" customWidth="1"/>
    <col min="9" max="9" width="35.7109375" customWidth="1"/>
  </cols>
  <sheetData>
    <row r="1" spans="1:9" ht="69.75" customHeight="1" x14ac:dyDescent="0.2">
      <c r="A1" s="31" t="s">
        <v>43</v>
      </c>
      <c r="B1" s="32"/>
      <c r="C1" s="32"/>
      <c r="D1" s="32"/>
      <c r="E1" s="32"/>
      <c r="F1" s="32"/>
      <c r="G1" s="32"/>
      <c r="H1" s="32"/>
      <c r="I1" s="33"/>
    </row>
    <row r="4" spans="1:9" ht="15" x14ac:dyDescent="0.2">
      <c r="A4" s="3"/>
      <c r="B4" s="7" t="s">
        <v>1</v>
      </c>
      <c r="C4" s="7"/>
      <c r="D4" s="7"/>
      <c r="E4" s="7"/>
      <c r="F4" s="7" t="s">
        <v>25</v>
      </c>
      <c r="G4" s="7"/>
      <c r="H4" s="7"/>
      <c r="I4" s="7"/>
    </row>
    <row r="5" spans="1:9" x14ac:dyDescent="0.2">
      <c r="A5" s="4"/>
      <c r="B5" s="18" t="s">
        <v>2</v>
      </c>
      <c r="C5" s="18"/>
      <c r="D5" s="19" t="s">
        <v>3</v>
      </c>
      <c r="E5" s="19"/>
      <c r="F5" s="18" t="s">
        <v>2</v>
      </c>
      <c r="G5" s="18"/>
      <c r="H5" s="19" t="s">
        <v>3</v>
      </c>
      <c r="I5" s="19"/>
    </row>
    <row r="6" spans="1:9" ht="14.25" x14ac:dyDescent="0.2">
      <c r="A6" s="5"/>
      <c r="B6" s="8" t="s">
        <v>5</v>
      </c>
      <c r="C6" s="8" t="s">
        <v>26</v>
      </c>
      <c r="D6" s="8" t="s">
        <v>5</v>
      </c>
      <c r="E6" s="8" t="s">
        <v>26</v>
      </c>
      <c r="F6" s="8" t="s">
        <v>5</v>
      </c>
      <c r="G6" s="8" t="s">
        <v>26</v>
      </c>
      <c r="H6" s="8" t="s">
        <v>5</v>
      </c>
      <c r="I6" s="8" t="s">
        <v>26</v>
      </c>
    </row>
    <row r="7" spans="1:9" ht="15" x14ac:dyDescent="0.2">
      <c r="A7" s="9" t="s">
        <v>6</v>
      </c>
      <c r="B7" s="6"/>
      <c r="C7" s="6"/>
      <c r="D7" s="6"/>
      <c r="E7" s="6"/>
      <c r="F7" s="6"/>
      <c r="G7" s="6"/>
      <c r="H7" s="6"/>
      <c r="I7" s="6"/>
    </row>
    <row r="8" spans="1:9" ht="15" x14ac:dyDescent="0.2">
      <c r="A8" s="9" t="s">
        <v>7</v>
      </c>
      <c r="B8" s="1">
        <v>1077</v>
      </c>
      <c r="C8" s="1">
        <v>426</v>
      </c>
      <c r="D8" s="2">
        <v>0.95057369814651405</v>
      </c>
      <c r="E8" s="2">
        <v>0.92207792207792194</v>
      </c>
      <c r="F8" s="1">
        <v>898</v>
      </c>
      <c r="G8" s="1">
        <v>3162</v>
      </c>
      <c r="H8" s="2">
        <v>0.71667996807661605</v>
      </c>
      <c r="I8" s="2">
        <v>0.71879972721073004</v>
      </c>
    </row>
    <row r="9" spans="1:9" ht="15" x14ac:dyDescent="0.2">
      <c r="A9" s="9" t="s">
        <v>27</v>
      </c>
      <c r="B9" s="1">
        <v>9</v>
      </c>
      <c r="C9" s="1">
        <v>2</v>
      </c>
      <c r="D9" s="2">
        <v>7.943512797881731E-3</v>
      </c>
      <c r="E9" s="2">
        <v>4.3290043290043307E-3</v>
      </c>
      <c r="F9" s="1">
        <v>11</v>
      </c>
      <c r="G9" s="1">
        <v>55</v>
      </c>
      <c r="H9" s="2">
        <v>8.7789305666400603E-3</v>
      </c>
      <c r="I9" s="2">
        <v>1.2502841554898799E-2</v>
      </c>
    </row>
    <row r="10" spans="1:9" ht="15" x14ac:dyDescent="0.2">
      <c r="A10" s="9" t="s">
        <v>28</v>
      </c>
      <c r="B10" s="1">
        <v>47</v>
      </c>
      <c r="C10" s="1">
        <v>34</v>
      </c>
      <c r="D10" s="2">
        <v>4.1482789055604603E-2</v>
      </c>
      <c r="E10" s="2">
        <v>7.3593073593073599E-2</v>
      </c>
      <c r="F10" s="1">
        <v>344</v>
      </c>
      <c r="G10" s="1">
        <v>1182</v>
      </c>
      <c r="H10" s="2">
        <v>0.27454110135674398</v>
      </c>
      <c r="I10" s="2">
        <v>0.26869743123437101</v>
      </c>
    </row>
    <row r="11" spans="1:9" ht="15" x14ac:dyDescent="0.2">
      <c r="A11" s="10" t="s">
        <v>8</v>
      </c>
      <c r="B11" s="11">
        <v>1133</v>
      </c>
      <c r="C11" s="11">
        <v>462</v>
      </c>
      <c r="D11" s="12">
        <v>1</v>
      </c>
      <c r="E11" s="12">
        <v>1</v>
      </c>
      <c r="F11" s="11">
        <v>1253</v>
      </c>
      <c r="G11" s="11">
        <v>4399</v>
      </c>
      <c r="H11" s="12">
        <v>1</v>
      </c>
      <c r="I11" s="12">
        <v>1</v>
      </c>
    </row>
    <row r="13" spans="1:9" ht="68.25" customHeight="1" x14ac:dyDescent="0.2">
      <c r="A13" s="34" t="s">
        <v>42</v>
      </c>
      <c r="B13" s="35"/>
      <c r="C13" s="35"/>
      <c r="D13" s="35"/>
      <c r="E13" s="35"/>
      <c r="F13" s="35"/>
      <c r="G13" s="35"/>
      <c r="H13" s="35"/>
      <c r="I13" s="35"/>
    </row>
  </sheetData>
  <sheetProtection algorithmName="SHA-512" hashValue="ReL9ohaxtt5sNiLpuVF8rUjkm48urqBbINabh07ZqdF3IS9LlXc5UHNJSwGcqdqNdhBmuZ1G6PxPKAhZG+oUuQ==" saltValue="dyRCJPTRevdM/lrYjb5yhg==" spinCount="100000" sheet="1" objects="1" scenarios="1"/>
  <mergeCells count="2">
    <mergeCell ref="A13:I13"/>
    <mergeCell ref="A1:I1"/>
  </mergeCells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2011 | Autochtone - Tx</vt:lpstr>
      <vt:lpstr>2011 |TxEmplois</vt:lpstr>
      <vt:lpstr>2012 | Autochtone - Tx</vt:lpstr>
      <vt:lpstr>2012 |TxEmplois</vt:lpstr>
      <vt:lpstr>2013 | Autochtone - Tx</vt:lpstr>
      <vt:lpstr>2013 |TxEmplois</vt:lpstr>
      <vt:lpstr>2014 | Autochtone - Tx</vt:lpstr>
      <vt:lpstr>2014 |TxEmplois</vt:lpstr>
      <vt:lpstr>2015 | Autochtone - Tx</vt:lpstr>
      <vt:lpstr>2015 |TxEmplois</vt:lpstr>
      <vt:lpstr>2016 | Autochtone - Tx</vt:lpstr>
      <vt:lpstr>2016 |TxEmplois</vt:lpstr>
      <vt:lpstr>2017 | Autochtone - Tx</vt:lpstr>
      <vt:lpstr>2017 |TxEmplois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Ros,Frédéric</dc:creator>
  <cp:lastModifiedBy>Audet, Marjorie</cp:lastModifiedBy>
  <dcterms:created xsi:type="dcterms:W3CDTF">2018-06-18T13:08:04Z</dcterms:created>
  <dcterms:modified xsi:type="dcterms:W3CDTF">2019-01-15T21:22:32Z</dcterms:modified>
</cp:coreProperties>
</file>